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56053\OneDrive - Montepio\Documentos\Textos\Proprios\ISEG\Money_Banking\2021-2022\"/>
    </mc:Choice>
  </mc:AlternateContent>
  <xr:revisionPtr revIDLastSave="0" documentId="13_ncr:101_{5908245F-0AD2-497B-8927-70B5CB025836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Q1.3" sheetId="5" r:id="rId1"/>
    <sheet name="Q2.1" sheetId="3" r:id="rId2"/>
    <sheet name="Q3.1 and 3.2" sheetId="4" r:id="rId3"/>
    <sheet name="3.3.1.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5" l="1"/>
  <c r="B2" i="4" l="1"/>
  <c r="G3" i="6" l="1"/>
  <c r="G4" i="6"/>
  <c r="G5" i="6"/>
  <c r="G6" i="6"/>
  <c r="G2" i="6"/>
  <c r="D3" i="6" l="1"/>
  <c r="D2" i="6"/>
  <c r="D4" i="6"/>
  <c r="D5" i="6"/>
  <c r="D6" i="6"/>
  <c r="E4" i="6" l="1"/>
  <c r="F4" i="6" s="1"/>
  <c r="E3" i="6"/>
  <c r="F3" i="6" s="1"/>
  <c r="E5" i="6"/>
  <c r="F5" i="6" s="1"/>
  <c r="E6" i="6"/>
  <c r="F6" i="6" s="1"/>
  <c r="E2" i="6"/>
  <c r="F2" i="6" s="1"/>
  <c r="B1" i="4" l="1"/>
  <c r="F10" i="5"/>
  <c r="E10" i="5"/>
  <c r="C10" i="5"/>
  <c r="C16" i="5"/>
  <c r="B16" i="5"/>
  <c r="B6" i="5"/>
  <c r="B10" i="5" s="1"/>
  <c r="E15" i="5" s="1"/>
  <c r="B19" i="5" l="1"/>
  <c r="B21" i="5" s="1"/>
  <c r="E16" i="5"/>
  <c r="C19" i="5"/>
  <c r="C21" i="5" s="1"/>
  <c r="F13" i="5" s="1"/>
  <c r="F16" i="5"/>
  <c r="F15" i="5"/>
  <c r="F14" i="5"/>
  <c r="E13" i="5" l="1"/>
  <c r="E14" i="5"/>
  <c r="F16" i="3"/>
  <c r="E16" i="3"/>
  <c r="F15" i="3"/>
  <c r="E15" i="3"/>
  <c r="F14" i="3"/>
  <c r="E14" i="3"/>
  <c r="F13" i="3"/>
  <c r="E13" i="3"/>
</calcChain>
</file>

<file path=xl/sharedStrings.xml><?xml version="1.0" encoding="utf-8"?>
<sst xmlns="http://schemas.openxmlformats.org/spreadsheetml/2006/main" count="88" uniqueCount="47">
  <si>
    <t>Assets</t>
  </si>
  <si>
    <t>Liabilities + Capital</t>
  </si>
  <si>
    <t>Dec 13</t>
  </si>
  <si>
    <t>Dec 21</t>
  </si>
  <si>
    <t>Cash and Claims on Central Banks</t>
  </si>
  <si>
    <t>Resources from Central Banks</t>
  </si>
  <si>
    <t xml:space="preserve">Claims in Other Credit Institutions </t>
  </si>
  <si>
    <t>Resources from Other Credit Institutions</t>
  </si>
  <si>
    <t>Securities, Derivatives and Investments</t>
  </si>
  <si>
    <t>Resources from Customers</t>
  </si>
  <si>
    <t>Net Credit to Customers</t>
  </si>
  <si>
    <t>Liabilities represented by securities</t>
  </si>
  <si>
    <t xml:space="preserve">     Gross Credit (+)</t>
  </si>
  <si>
    <t>Other liabilities</t>
  </si>
  <si>
    <t xml:space="preserve">     Impaiments (-)</t>
  </si>
  <si>
    <t>Other Assets</t>
  </si>
  <si>
    <t>Capital</t>
  </si>
  <si>
    <t>Total</t>
  </si>
  <si>
    <t>Net Interest Income</t>
  </si>
  <si>
    <t>ROE</t>
  </si>
  <si>
    <t>Income (net) from services and commissions</t>
  </si>
  <si>
    <t>ROA</t>
  </si>
  <si>
    <t>Income from financial operations</t>
  </si>
  <si>
    <t>NIM</t>
  </si>
  <si>
    <t>Gross Income</t>
  </si>
  <si>
    <t>COI</t>
  </si>
  <si>
    <t>Operating Costs</t>
  </si>
  <si>
    <t>Impairments</t>
  </si>
  <si>
    <t>Income Before Tax</t>
  </si>
  <si>
    <t>Taxes</t>
  </si>
  <si>
    <t>Net Income</t>
  </si>
  <si>
    <t>RAROC</t>
  </si>
  <si>
    <t>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</si>
  <si>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</si>
  <si>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PD cum &gt; Kaplan Meier porque reduz-se o número de créditos com reembolsos.</t>
  </si>
  <si>
    <t>(Years from today)</t>
  </si>
  <si>
    <t>Maturity</t>
  </si>
  <si>
    <t>PD cum.observada</t>
  </si>
  <si>
    <t>PD cum.K-M</t>
  </si>
  <si>
    <t>S^</t>
  </si>
  <si>
    <t>(ni-hi)/ni</t>
  </si>
  <si>
    <t>ni</t>
  </si>
  <si>
    <t>hi</t>
  </si>
  <si>
    <r>
      <t>h</t>
    </r>
    <r>
      <rPr>
        <vertAlign val="subscript"/>
        <sz val="9"/>
        <color indexed="8"/>
        <rFont val="Calibri"/>
        <family val="2"/>
        <scheme val="minor"/>
      </rPr>
      <t>i</t>
    </r>
  </si>
  <si>
    <r>
      <t>n</t>
    </r>
    <r>
      <rPr>
        <vertAlign val="subscript"/>
        <sz val="9"/>
        <color indexed="8"/>
        <rFont val="Calibri"/>
        <family val="2"/>
        <scheme val="minor"/>
      </rPr>
      <t>i</t>
    </r>
  </si>
  <si>
    <t>Increase in profitability mostly due to the reduction of impairments and operating costs,</t>
  </si>
  <si>
    <t>compensating for the decrease in the Gross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</si>
</sst>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%"/>
    <numFmt numFmtId="165" formatCode="0.000"/>
    <numFmt numFmtId="166" formatCode="0.0000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9"/>
      <color rgb="FF000000"/>
      <name val="Calibri"/>
      <family val="2"/>
    </font>
    <font>
      <sz val="11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vertAlign val="subscript"/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rgb="FF000000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medium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rgb="FF000000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double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10" fontId="0" fillId="0" borderId="0" xfId="1" applyNumberFormat="1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justify" vertical="center"/>
    </xf>
    <xf numFmtId="0" fontId="5" fillId="0" borderId="0" xfId="0" applyFont="1"/>
    <xf numFmtId="0" fontId="7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right" vertical="center" wrapText="1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 wrapText="1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horizontal="right" vertical="center" wrapText="1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 wrapText="1"/>
    </xf>
    <xf numFmtId="0" fontId="11" fillId="0" borderId="8" xfId="0" applyFont="1" applyBorder="1" applyAlignment="1">
      <alignment vertical="center"/>
    </xf>
    <xf numFmtId="0" fontId="8" fillId="0" borderId="22" xfId="0" applyFont="1" applyBorder="1" applyAlignment="1">
      <alignment horizontal="right" vertical="center"/>
    </xf>
    <xf numFmtId="0" fontId="10" fillId="0" borderId="0" xfId="0" applyFont="1" applyAlignment="1">
      <alignment horizontal="justify" vertical="center"/>
    </xf>
    <xf numFmtId="0" fontId="9" fillId="0" borderId="0" xfId="0" applyFont="1"/>
    <xf numFmtId="0" fontId="11" fillId="0" borderId="0" xfId="0" applyFont="1" applyAlignment="1">
      <alignment vertical="center"/>
    </xf>
    <xf numFmtId="164" fontId="0" fillId="0" borderId="0" xfId="1" applyNumberFormat="1" applyFont="1"/>
    <xf numFmtId="0" fontId="1" fillId="0" borderId="0" xfId="2"/>
    <xf numFmtId="9" fontId="0" fillId="0" borderId="0" xfId="3" applyFont="1"/>
    <xf numFmtId="10" fontId="0" fillId="0" borderId="0" xfId="3" applyNumberFormat="1" applyFont="1"/>
    <xf numFmtId="10" fontId="1" fillId="0" borderId="0" xfId="2" applyNumberFormat="1"/>
    <xf numFmtId="165" fontId="1" fillId="0" borderId="0" xfId="2" applyNumberFormat="1"/>
    <xf numFmtId="0" fontId="1" fillId="0" borderId="0" xfId="2" applyAlignment="1">
      <alignment horizontal="center"/>
    </xf>
    <xf numFmtId="9" fontId="0" fillId="0" borderId="0" xfId="3" applyFont="1" applyAlignment="1">
      <alignment horizontal="center"/>
    </xf>
    <xf numFmtId="0" fontId="1" fillId="0" borderId="0" xfId="2" quotePrefix="1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12" fillId="0" borderId="23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2" fillId="0" borderId="24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6" fontId="1" fillId="0" borderId="0" xfId="2" applyNumberFormat="1"/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</cellXfs>
  <cellStyles count="4">
    <cellStyle name="Normal" xfId="0" builtinId="0"/>
    <cellStyle name="Normal 2" xfId="2" xr:uid="{00000000-0005-0000-0000-000001000000}"/>
    <cellStyle name="Percent" xfId="1" builtinId="5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'3.3.1.'!$F$1</c:f>
              <c:strCache>
                <c:ptCount val="1"/>
                <c:pt idx="0">
                  <c:v>PD cum.K-M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'3.3.1.'!$A$2:$A$6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'3.3.1.'!$F$2:$F$6</c:f>
              <c:numCache>
                <c:formatCode>0.00%</c:formatCode>
                <c:ptCount val="5"/>
                <c:pt idx="0">
                  <c:v>0</c:v>
                </c:pt>
                <c:pt idx="1">
                  <c:v>1.0000000000000009E-2</c:v>
                </c:pt>
                <c:pt idx="2">
                  <c:v>2.0421052631579006E-2</c:v>
                </c:pt>
                <c:pt idx="3">
                  <c:v>4.2189473684210665E-2</c:v>
                </c:pt>
                <c:pt idx="4">
                  <c:v>6.4726191950464584E-2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CF-492B-B7B2-AE0C0E4E721A}"/>
            </c:ext>
          </c:extLst>
        </c:ser>
        <c:ser>
          <c:idx val="1"/>
          <c:order val="1"/>
          <c:tx>
            <c:strRef>
              <c:f>'3.3.1.'!$G$1</c:f>
              <c:strCache>
                <c:ptCount val="1"/>
                <c:pt idx="0">
                  <c:v>PD cum.observada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'3.3.1.'!$A$2:$A$6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'3.3.1.'!$G$2:$G$6</c:f>
              <c:numCache>
                <c:formatCode>0.00%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0.04</c:v>
                </c:pt>
                <c:pt idx="4">
                  <c:v>0.06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CCF-492B-B7B2-AE0C0E4E7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376912"/>
        <c:axId val="660377744"/>
      </c:scatterChart>
      <c:valAx>
        <c:axId val="660376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660377744"/>
        <c:crosses val="autoZero"/>
        <c:crossBetween val="midCat"/>
      </c:valAx>
      <c:valAx>
        <c:axId val="66037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660376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9</xdr:row>
      <xdr:rowOff>6350</xdr:rowOff>
    </xdr:from>
    <xdr:to>
      <xdr:col>15</xdr:col>
      <xdr:colOff>371475</xdr:colOff>
      <xdr:row>23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workbookViewId="0">
      <selection activeCell="H18" sqref="H18"/>
    </sheetView>
  </sheetViews>
  <sheetFormatPr defaultRowHeight="14.5" x14ac:dyDescent="0.35"/>
  <cols>
    <col min="1" max="1" width="27.36328125" customWidth="1"/>
    <col min="4" max="4" width="24.7265625" bestFit="1" customWidth="1"/>
    <col min="8" max="8" width="8.26953125" customWidth="1"/>
  </cols>
  <sheetData>
    <row r="1" spans="1:6" ht="15" thickTop="1" x14ac:dyDescent="0.35">
      <c r="A1" s="75" t="s">
        <v>0</v>
      </c>
      <c r="B1" s="69" t="s">
        <v>2</v>
      </c>
      <c r="C1" s="70" t="s">
        <v>3</v>
      </c>
      <c r="D1" s="69" t="s">
        <v>1</v>
      </c>
      <c r="E1" s="77" t="s">
        <v>2</v>
      </c>
      <c r="F1" s="78" t="s">
        <v>3</v>
      </c>
    </row>
    <row r="2" spans="1:6" ht="15" thickBot="1" x14ac:dyDescent="0.4">
      <c r="A2" s="71"/>
      <c r="B2" s="72"/>
      <c r="C2" s="73"/>
      <c r="D2" s="74"/>
      <c r="E2" s="79"/>
      <c r="F2" s="80"/>
    </row>
    <row r="3" spans="1:6" ht="15" thickTop="1" x14ac:dyDescent="0.35">
      <c r="A3" s="21" t="s">
        <v>4</v>
      </c>
      <c r="B3" s="30">
        <v>1000</v>
      </c>
      <c r="C3" s="22">
        <v>5000</v>
      </c>
      <c r="D3" s="32" t="s">
        <v>5</v>
      </c>
      <c r="E3" s="23">
        <v>15000</v>
      </c>
      <c r="F3" s="33">
        <v>15000</v>
      </c>
    </row>
    <row r="4" spans="1:6" x14ac:dyDescent="0.35">
      <c r="A4" s="21" t="s">
        <v>6</v>
      </c>
      <c r="B4" s="30">
        <v>2000</v>
      </c>
      <c r="C4" s="22">
        <v>1000</v>
      </c>
      <c r="D4" s="32" t="s">
        <v>7</v>
      </c>
      <c r="E4" s="23">
        <v>3000</v>
      </c>
      <c r="F4" s="33">
        <v>1000</v>
      </c>
    </row>
    <row r="5" spans="1:6" x14ac:dyDescent="0.35">
      <c r="A5" s="21" t="s">
        <v>8</v>
      </c>
      <c r="B5" s="30">
        <v>20000</v>
      </c>
      <c r="C5" s="22">
        <v>15000</v>
      </c>
      <c r="D5" s="32" t="s">
        <v>9</v>
      </c>
      <c r="E5" s="23">
        <v>45000</v>
      </c>
      <c r="F5" s="33">
        <v>40000</v>
      </c>
    </row>
    <row r="6" spans="1:6" x14ac:dyDescent="0.35">
      <c r="A6" s="21" t="s">
        <v>10</v>
      </c>
      <c r="B6" s="30">
        <f>B7-B8</f>
        <v>40000</v>
      </c>
      <c r="C6" s="30">
        <f>C7-C8</f>
        <v>50000</v>
      </c>
      <c r="D6" s="32" t="s">
        <v>11</v>
      </c>
      <c r="E6" s="23">
        <v>5000</v>
      </c>
      <c r="F6" s="33">
        <v>4000</v>
      </c>
    </row>
    <row r="7" spans="1:6" x14ac:dyDescent="0.35">
      <c r="A7" s="21" t="s">
        <v>12</v>
      </c>
      <c r="B7" s="30">
        <v>50000</v>
      </c>
      <c r="C7" s="22">
        <v>55000</v>
      </c>
      <c r="D7" s="32" t="s">
        <v>13</v>
      </c>
      <c r="E7" s="23">
        <v>5000</v>
      </c>
      <c r="F7" s="33">
        <v>2000</v>
      </c>
    </row>
    <row r="8" spans="1:6" x14ac:dyDescent="0.35">
      <c r="A8" s="21" t="s">
        <v>14</v>
      </c>
      <c r="B8" s="30">
        <v>10000</v>
      </c>
      <c r="C8" s="22">
        <v>5000</v>
      </c>
      <c r="D8" s="49"/>
      <c r="E8" s="23"/>
      <c r="F8" s="33"/>
    </row>
    <row r="9" spans="1:6" ht="15" thickBot="1" x14ac:dyDescent="0.4">
      <c r="A9" s="34" t="s">
        <v>15</v>
      </c>
      <c r="B9" s="35">
        <v>17000</v>
      </c>
      <c r="C9" s="36">
        <v>4000</v>
      </c>
      <c r="D9" s="37" t="s">
        <v>16</v>
      </c>
      <c r="E9" s="38">
        <v>12000</v>
      </c>
      <c r="F9" s="39">
        <v>15000</v>
      </c>
    </row>
    <row r="10" spans="1:6" ht="15.5" thickTop="1" thickBot="1" x14ac:dyDescent="0.4">
      <c r="A10" s="27" t="s">
        <v>17</v>
      </c>
      <c r="B10" s="40">
        <f>SUM(B3:B6)+B9</f>
        <v>80000</v>
      </c>
      <c r="C10" s="40">
        <f>SUM(C3:C6)+C9</f>
        <v>75000</v>
      </c>
      <c r="D10" s="41" t="s">
        <v>17</v>
      </c>
      <c r="E10" s="40">
        <f>SUM(E3:E6)+E9</f>
        <v>80000</v>
      </c>
      <c r="F10" s="50">
        <f>SUM(F3:F6)+F9</f>
        <v>75000</v>
      </c>
    </row>
    <row r="11" spans="1:6" ht="15.5" thickTop="1" thickBot="1" x14ac:dyDescent="0.4">
      <c r="A11" s="51"/>
    </row>
    <row r="12" spans="1:6" ht="15.5" thickTop="1" thickBot="1" x14ac:dyDescent="0.4">
      <c r="A12" s="18"/>
      <c r="B12" s="19" t="s">
        <v>2</v>
      </c>
      <c r="C12" s="20" t="s">
        <v>3</v>
      </c>
    </row>
    <row r="13" spans="1:6" x14ac:dyDescent="0.35">
      <c r="A13" s="21" t="s">
        <v>18</v>
      </c>
      <c r="B13" s="22">
        <v>1750</v>
      </c>
      <c r="C13" s="23">
        <v>1250</v>
      </c>
      <c r="D13" s="12" t="s">
        <v>19</v>
      </c>
      <c r="E13" s="13">
        <f>B21/E9</f>
        <v>1.0833333333333334E-2</v>
      </c>
      <c r="F13" s="13">
        <f>C21/F9</f>
        <v>5.6000000000000001E-2</v>
      </c>
    </row>
    <row r="14" spans="1:6" x14ac:dyDescent="0.35">
      <c r="A14" s="21" t="s">
        <v>20</v>
      </c>
      <c r="B14" s="22">
        <v>600</v>
      </c>
      <c r="C14" s="23">
        <v>800</v>
      </c>
      <c r="D14" s="14" t="s">
        <v>21</v>
      </c>
      <c r="E14" s="13">
        <f>B21/B10</f>
        <v>1.6249999999999999E-3</v>
      </c>
      <c r="F14" s="13">
        <f>C21/C10</f>
        <v>1.12E-2</v>
      </c>
    </row>
    <row r="15" spans="1:6" x14ac:dyDescent="0.35">
      <c r="A15" s="21" t="s">
        <v>22</v>
      </c>
      <c r="B15" s="22">
        <v>700</v>
      </c>
      <c r="C15" s="23">
        <v>100</v>
      </c>
      <c r="D15" s="12" t="s">
        <v>23</v>
      </c>
      <c r="E15" s="13">
        <f>B13/B10</f>
        <v>2.1874999999999999E-2</v>
      </c>
      <c r="F15" s="13">
        <f>C13/C10</f>
        <v>1.6666666666666666E-2</v>
      </c>
    </row>
    <row r="16" spans="1:6" x14ac:dyDescent="0.35">
      <c r="A16" s="24" t="s">
        <v>24</v>
      </c>
      <c r="B16" s="25">
        <f>SUM(B13:B15)</f>
        <v>3050</v>
      </c>
      <c r="C16" s="25">
        <f>SUM(C13:C15)</f>
        <v>2150</v>
      </c>
      <c r="D16" s="14" t="s">
        <v>25</v>
      </c>
      <c r="E16" s="13">
        <f>B17/B16</f>
        <v>0.62295081967213117</v>
      </c>
      <c r="F16" s="13">
        <f>C17/C16</f>
        <v>0.51162790697674421</v>
      </c>
    </row>
    <row r="17" spans="1:3" x14ac:dyDescent="0.35">
      <c r="A17" s="21" t="s">
        <v>26</v>
      </c>
      <c r="B17" s="22">
        <v>1900</v>
      </c>
      <c r="C17" s="23">
        <v>1100</v>
      </c>
    </row>
    <row r="18" spans="1:3" x14ac:dyDescent="0.35">
      <c r="A18" s="21" t="s">
        <v>27</v>
      </c>
      <c r="B18" s="22">
        <v>1000</v>
      </c>
      <c r="C18" s="23">
        <v>100</v>
      </c>
    </row>
    <row r="19" spans="1:3" x14ac:dyDescent="0.35">
      <c r="A19" s="24" t="s">
        <v>28</v>
      </c>
      <c r="B19" s="25">
        <f>B16-SUM(B17:B18)</f>
        <v>150</v>
      </c>
      <c r="C19" s="25">
        <f>C16-SUM(C17:C18)</f>
        <v>950</v>
      </c>
    </row>
    <row r="20" spans="1:3" x14ac:dyDescent="0.35">
      <c r="A20" s="21" t="s">
        <v>29</v>
      </c>
      <c r="B20" s="22">
        <v>20</v>
      </c>
      <c r="C20" s="23">
        <v>110</v>
      </c>
    </row>
    <row r="21" spans="1:3" ht="15" thickBot="1" x14ac:dyDescent="0.4">
      <c r="A21" s="27" t="s">
        <v>30</v>
      </c>
      <c r="B21" s="28">
        <f>B19-B20</f>
        <v>130</v>
      </c>
      <c r="C21" s="28">
        <f>C19-C20</f>
        <v>840</v>
      </c>
    </row>
    <row r="22" spans="1:3" ht="15" thickTop="1" x14ac:dyDescent="0.35"/>
    <row r="23" spans="1:3" x14ac:dyDescent="0.35">
      <c r="A23" t="s">
        <v>45</v>
      </c>
    </row>
    <row r="24" spans="1:3" x14ac:dyDescent="0.35">
      <c r="A24" t="s">
        <v>46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workbookViewId="0">
      <selection activeCell="E13" sqref="E13"/>
    </sheetView>
  </sheetViews>
  <sheetFormatPr defaultRowHeight="14.5" x14ac:dyDescent="0.35"/>
  <cols>
    <col min="1" max="1" width="30.7265625" bestFit="1" customWidth="1"/>
    <col min="4" max="4" width="28" bestFit="1" customWidth="1"/>
  </cols>
  <sheetData>
    <row r="1" spans="1:6" ht="15" thickTop="1" x14ac:dyDescent="0.35">
      <c r="A1" s="1" t="s">
        <v>0</v>
      </c>
      <c r="B1" s="2"/>
      <c r="C1" s="3"/>
      <c r="D1" s="2" t="s">
        <v>1</v>
      </c>
      <c r="E1" s="4"/>
      <c r="F1" s="5"/>
    </row>
    <row r="2" spans="1:6" ht="15" thickBot="1" x14ac:dyDescent="0.4">
      <c r="A2" s="6"/>
      <c r="B2" s="7" t="s">
        <v>2</v>
      </c>
      <c r="C2" s="8" t="s">
        <v>3</v>
      </c>
      <c r="D2" s="9"/>
      <c r="E2" s="10" t="s">
        <v>2</v>
      </c>
      <c r="F2" s="11" t="s">
        <v>3</v>
      </c>
    </row>
    <row r="3" spans="1:6" ht="15" thickTop="1" x14ac:dyDescent="0.35">
      <c r="A3" s="43" t="s">
        <v>4</v>
      </c>
      <c r="B3" s="44">
        <v>1</v>
      </c>
      <c r="C3" s="45">
        <v>10</v>
      </c>
      <c r="D3" s="46" t="s">
        <v>5</v>
      </c>
      <c r="E3" s="47">
        <v>10</v>
      </c>
      <c r="F3" s="48">
        <v>15</v>
      </c>
    </row>
    <row r="4" spans="1:6" x14ac:dyDescent="0.35">
      <c r="A4" s="21" t="s">
        <v>6</v>
      </c>
      <c r="B4" s="30">
        <v>3</v>
      </c>
      <c r="C4" s="22">
        <v>1</v>
      </c>
      <c r="D4" s="32" t="s">
        <v>7</v>
      </c>
      <c r="E4" s="23">
        <v>3</v>
      </c>
      <c r="F4" s="33">
        <v>1</v>
      </c>
    </row>
    <row r="5" spans="1:6" x14ac:dyDescent="0.35">
      <c r="A5" s="21" t="s">
        <v>8</v>
      </c>
      <c r="B5" s="30">
        <v>20</v>
      </c>
      <c r="C5" s="22">
        <v>25</v>
      </c>
      <c r="D5" s="32" t="s">
        <v>9</v>
      </c>
      <c r="E5" s="23">
        <v>55</v>
      </c>
      <c r="F5" s="33">
        <v>66</v>
      </c>
    </row>
    <row r="6" spans="1:6" x14ac:dyDescent="0.35">
      <c r="A6" s="21" t="s">
        <v>10</v>
      </c>
      <c r="B6" s="30">
        <v>50</v>
      </c>
      <c r="C6" s="22">
        <v>60</v>
      </c>
      <c r="D6" s="32" t="s">
        <v>11</v>
      </c>
      <c r="E6" s="23">
        <v>5</v>
      </c>
      <c r="F6" s="33">
        <v>2</v>
      </c>
    </row>
    <row r="7" spans="1:6" x14ac:dyDescent="0.35">
      <c r="A7" s="21" t="s">
        <v>12</v>
      </c>
      <c r="B7" s="30">
        <v>60</v>
      </c>
      <c r="C7" s="22">
        <v>65</v>
      </c>
      <c r="D7" s="32" t="s">
        <v>13</v>
      </c>
      <c r="E7" s="23">
        <v>5</v>
      </c>
      <c r="F7" s="33">
        <v>1</v>
      </c>
    </row>
    <row r="8" spans="1:6" x14ac:dyDescent="0.35">
      <c r="A8" s="21" t="s">
        <v>14</v>
      </c>
      <c r="B8" s="30">
        <v>10</v>
      </c>
      <c r="C8" s="22">
        <v>5</v>
      </c>
      <c r="D8" s="31"/>
      <c r="E8" s="23"/>
      <c r="F8" s="33"/>
    </row>
    <row r="9" spans="1:6" ht="15" thickBot="1" x14ac:dyDescent="0.4">
      <c r="A9" s="34" t="s">
        <v>15</v>
      </c>
      <c r="B9" s="35">
        <v>16</v>
      </c>
      <c r="C9" s="36">
        <v>4</v>
      </c>
      <c r="D9" s="37" t="s">
        <v>16</v>
      </c>
      <c r="E9" s="38">
        <v>12</v>
      </c>
      <c r="F9" s="39">
        <v>15</v>
      </c>
    </row>
    <row r="10" spans="1:6" ht="15.5" thickTop="1" thickBot="1" x14ac:dyDescent="0.4">
      <c r="A10" s="27" t="s">
        <v>17</v>
      </c>
      <c r="B10" s="40">
        <v>90</v>
      </c>
      <c r="C10" s="28">
        <v>100</v>
      </c>
      <c r="D10" s="41" t="s">
        <v>17</v>
      </c>
      <c r="E10" s="29">
        <v>90</v>
      </c>
      <c r="F10" s="42">
        <v>100</v>
      </c>
    </row>
    <row r="11" spans="1:6" ht="15.5" thickTop="1" thickBot="1" x14ac:dyDescent="0.4"/>
    <row r="12" spans="1:6" ht="15.5" thickTop="1" thickBot="1" x14ac:dyDescent="0.4">
      <c r="A12" s="18"/>
      <c r="B12" s="19" t="s">
        <v>2</v>
      </c>
      <c r="C12" s="20" t="s">
        <v>3</v>
      </c>
    </row>
    <row r="13" spans="1:6" x14ac:dyDescent="0.35">
      <c r="A13" s="21" t="s">
        <v>18</v>
      </c>
      <c r="B13" s="22">
        <v>1</v>
      </c>
      <c r="C13" s="23">
        <v>0.9</v>
      </c>
      <c r="D13" s="12" t="s">
        <v>19</v>
      </c>
      <c r="E13" s="13">
        <f>B21/E9</f>
        <v>3.7499999999999999E-2</v>
      </c>
      <c r="F13" s="13">
        <f>C21/F9</f>
        <v>6.0000000000000005E-2</v>
      </c>
    </row>
    <row r="14" spans="1:6" x14ac:dyDescent="0.35">
      <c r="A14" s="21" t="s">
        <v>20</v>
      </c>
      <c r="B14" s="22">
        <v>0.7</v>
      </c>
      <c r="C14" s="23">
        <v>0.8</v>
      </c>
      <c r="D14" s="14" t="s">
        <v>21</v>
      </c>
      <c r="E14" s="13">
        <f>B21/B10</f>
        <v>5.0000000000000001E-3</v>
      </c>
      <c r="F14" s="13">
        <f>C21/C10</f>
        <v>9.0000000000000011E-3</v>
      </c>
    </row>
    <row r="15" spans="1:6" x14ac:dyDescent="0.35">
      <c r="A15" s="21" t="s">
        <v>22</v>
      </c>
      <c r="B15" s="22">
        <v>0.8</v>
      </c>
      <c r="C15" s="23">
        <v>0.3</v>
      </c>
      <c r="D15" s="12" t="s">
        <v>23</v>
      </c>
      <c r="E15" s="13">
        <f>B13/B10</f>
        <v>1.1111111111111112E-2</v>
      </c>
      <c r="F15" s="13">
        <f>C13/C10</f>
        <v>9.0000000000000011E-3</v>
      </c>
    </row>
    <row r="16" spans="1:6" x14ac:dyDescent="0.35">
      <c r="A16" s="24" t="s">
        <v>24</v>
      </c>
      <c r="B16" s="25">
        <v>2.5</v>
      </c>
      <c r="C16" s="26">
        <v>2</v>
      </c>
      <c r="D16" s="14" t="s">
        <v>25</v>
      </c>
      <c r="E16" s="13">
        <f>B17/B16</f>
        <v>0.48</v>
      </c>
      <c r="F16" s="13">
        <f>C17/C16</f>
        <v>0.35</v>
      </c>
    </row>
    <row r="17" spans="1:7" x14ac:dyDescent="0.35">
      <c r="A17" s="21" t="s">
        <v>26</v>
      </c>
      <c r="B17" s="22">
        <v>1.2</v>
      </c>
      <c r="C17" s="23">
        <v>0.7</v>
      </c>
      <c r="D17" s="15"/>
    </row>
    <row r="18" spans="1:7" x14ac:dyDescent="0.35">
      <c r="A18" s="21" t="s">
        <v>27</v>
      </c>
      <c r="B18" s="22">
        <v>0.8</v>
      </c>
      <c r="C18" s="23">
        <v>0.3</v>
      </c>
      <c r="D18" s="15"/>
    </row>
    <row r="19" spans="1:7" x14ac:dyDescent="0.35">
      <c r="A19" s="24" t="s">
        <v>28</v>
      </c>
      <c r="B19" s="25">
        <v>0.5</v>
      </c>
      <c r="C19" s="26">
        <v>1</v>
      </c>
      <c r="D19" s="15"/>
    </row>
    <row r="20" spans="1:7" x14ac:dyDescent="0.35">
      <c r="A20" s="21" t="s">
        <v>29</v>
      </c>
      <c r="B20" s="22">
        <v>0.05</v>
      </c>
      <c r="C20" s="23">
        <v>0.1</v>
      </c>
      <c r="D20" s="15"/>
    </row>
    <row r="21" spans="1:7" ht="15" thickBot="1" x14ac:dyDescent="0.4">
      <c r="A21" s="27" t="s">
        <v>30</v>
      </c>
      <c r="B21" s="28">
        <v>0.45</v>
      </c>
      <c r="C21" s="29">
        <v>0.9</v>
      </c>
      <c r="D21" s="15"/>
      <c r="F21" s="16"/>
      <c r="G21" s="17"/>
    </row>
    <row r="22" spans="1:7" ht="15" thickTop="1" x14ac:dyDescent="0.3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"/>
  <sheetViews>
    <sheetView workbookViewId="0">
      <selection activeCell="B2" sqref="B2"/>
    </sheetView>
  </sheetViews>
  <sheetFormatPr defaultRowHeight="14.5" x14ac:dyDescent="0.35"/>
  <sheetData>
    <row r="1" spans="1:2" ht="15.5" x14ac:dyDescent="0.35">
      <c r="A1" s="53" t="s">
        <v>32</v>
      </c>
      <c r="B1" s="52">
        <f xml:space="preserve"> 0.005+0.15*0.14+0.04+0.017*0.3</f>
        <v>7.1099999999999997E-2</v>
      </c>
    </row>
    <row r="2" spans="1:2" x14ac:dyDescent="0.35">
      <c r="A2" s="53" t="s">
        <v>31</v>
      </c>
      <c r="B2" s="54">
        <f>(0.03-0.005-0.04-0.017*0.3)/0.14</f>
        <v>-0.14357142857142857</v>
      </c>
    </row>
    <row r="3" spans="1:2" x14ac:dyDescent="0.35">
      <c r="B3" s="1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9"/>
  <sheetViews>
    <sheetView tabSelected="1" workbookViewId="0">
      <selection activeCell="F4" sqref="F4"/>
    </sheetView>
  </sheetViews>
  <sheetFormatPr defaultRowHeight="14.5" x14ac:dyDescent="0.35"/>
  <cols>
    <col min="1" max="4" width="8.7265625" style="55"/>
    <col min="5" max="5" width="9.1796875" style="56" customWidth="1"/>
    <col min="6" max="6" width="11.7265625" style="55" bestFit="1" customWidth="1"/>
    <col min="7" max="16384" width="8.7265625" style="55"/>
  </cols>
  <sheetData>
    <row r="1" spans="1:12" x14ac:dyDescent="0.35">
      <c r="B1" s="60" t="s">
        <v>42</v>
      </c>
      <c r="C1" s="60" t="s">
        <v>41</v>
      </c>
      <c r="D1" s="62" t="s">
        <v>40</v>
      </c>
      <c r="E1" s="61" t="s">
        <v>39</v>
      </c>
      <c r="F1" s="60" t="s">
        <v>38</v>
      </c>
      <c r="G1" s="55" t="s">
        <v>37</v>
      </c>
      <c r="J1" s="63" t="s">
        <v>36</v>
      </c>
      <c r="K1" s="81" t="s">
        <v>43</v>
      </c>
      <c r="L1" s="81" t="s">
        <v>44</v>
      </c>
    </row>
    <row r="2" spans="1:12" ht="15" thickBot="1" x14ac:dyDescent="0.4">
      <c r="A2" s="55">
        <v>1</v>
      </c>
      <c r="B2" s="66">
        <v>0</v>
      </c>
      <c r="C2" s="66">
        <v>100</v>
      </c>
      <c r="D2" s="59">
        <f>(100-B2)/100</f>
        <v>1</v>
      </c>
      <c r="E2" s="57">
        <f>PRODUCT(D$2:D2)</f>
        <v>1</v>
      </c>
      <c r="F2" s="58">
        <f>1-E2</f>
        <v>0</v>
      </c>
      <c r="G2" s="57">
        <f>SUM(B$2:B2)/C$2</f>
        <v>0</v>
      </c>
      <c r="J2" s="64" t="s">
        <v>35</v>
      </c>
      <c r="K2" s="82"/>
      <c r="L2" s="82"/>
    </row>
    <row r="3" spans="1:12" x14ac:dyDescent="0.35">
      <c r="A3" s="55">
        <v>2</v>
      </c>
      <c r="B3" s="66">
        <v>1</v>
      </c>
      <c r="C3" s="66">
        <v>95</v>
      </c>
      <c r="D3" s="59">
        <f>(C2-B3)/C2</f>
        <v>0.99</v>
      </c>
      <c r="E3" s="57">
        <f>PRODUCT(D$2:D3)</f>
        <v>0.99</v>
      </c>
      <c r="F3" s="58">
        <f>1-E3</f>
        <v>1.0000000000000009E-2</v>
      </c>
      <c r="G3" s="57">
        <f>SUM(B$2:B3)/C$2</f>
        <v>0.01</v>
      </c>
      <c r="J3" s="65">
        <v>1</v>
      </c>
      <c r="K3" s="66">
        <v>0</v>
      </c>
      <c r="L3" s="66">
        <v>100</v>
      </c>
    </row>
    <row r="4" spans="1:12" x14ac:dyDescent="0.35">
      <c r="A4" s="55">
        <v>3</v>
      </c>
      <c r="B4" s="66">
        <v>1</v>
      </c>
      <c r="C4" s="66">
        <v>90</v>
      </c>
      <c r="D4" s="76">
        <f>(C3-B4)/C3</f>
        <v>0.98947368421052628</v>
      </c>
      <c r="E4" s="57">
        <f>PRODUCT(D$2:D4)</f>
        <v>0.97957894736842099</v>
      </c>
      <c r="F4" s="58">
        <f>1-E4</f>
        <v>2.0421052631579006E-2</v>
      </c>
      <c r="G4" s="57">
        <f>SUM(B$2:B4)/C$2</f>
        <v>0.02</v>
      </c>
      <c r="J4" s="65">
        <v>2</v>
      </c>
      <c r="K4" s="66">
        <v>1</v>
      </c>
      <c r="L4" s="66">
        <v>95</v>
      </c>
    </row>
    <row r="5" spans="1:12" x14ac:dyDescent="0.35">
      <c r="A5" s="55">
        <v>4</v>
      </c>
      <c r="B5" s="66">
        <v>2</v>
      </c>
      <c r="C5" s="66">
        <v>85</v>
      </c>
      <c r="D5" s="59">
        <f>(C4-B5)/C4</f>
        <v>0.97777777777777775</v>
      </c>
      <c r="E5" s="57">
        <f>PRODUCT(D$2:D5)</f>
        <v>0.95781052631578933</v>
      </c>
      <c r="F5" s="58">
        <f>1-E5</f>
        <v>4.2189473684210665E-2</v>
      </c>
      <c r="G5" s="57">
        <f>SUM(B$2:B5)/C$2</f>
        <v>0.04</v>
      </c>
      <c r="J5" s="65">
        <v>3</v>
      </c>
      <c r="K5" s="66">
        <v>1</v>
      </c>
      <c r="L5" s="66">
        <v>90</v>
      </c>
    </row>
    <row r="6" spans="1:12" ht="15" thickBot="1" x14ac:dyDescent="0.4">
      <c r="A6" s="55">
        <v>5</v>
      </c>
      <c r="B6" s="68">
        <v>2</v>
      </c>
      <c r="C6" s="68">
        <v>79</v>
      </c>
      <c r="D6" s="59">
        <f>(C5-B6)/C5</f>
        <v>0.97647058823529409</v>
      </c>
      <c r="E6" s="57">
        <f>PRODUCT(D$2:D6)</f>
        <v>0.93527380804953542</v>
      </c>
      <c r="F6" s="58">
        <f>1-E6</f>
        <v>6.4726191950464584E-2</v>
      </c>
      <c r="G6" s="57">
        <f>SUM(B$2:B6)/C$2</f>
        <v>0.06</v>
      </c>
      <c r="J6" s="65">
        <v>4</v>
      </c>
      <c r="K6" s="66">
        <v>2</v>
      </c>
      <c r="L6" s="66">
        <v>85</v>
      </c>
    </row>
    <row r="7" spans="1:12" ht="15" thickBot="1" x14ac:dyDescent="0.4">
      <c r="J7" s="67">
        <v>5</v>
      </c>
      <c r="K7" s="68">
        <v>2</v>
      </c>
      <c r="L7" s="68">
        <v>79</v>
      </c>
    </row>
    <row r="8" spans="1:12" x14ac:dyDescent="0.35">
      <c r="A8" s="55" t="s">
        <v>34</v>
      </c>
    </row>
    <row r="9" spans="1:12" x14ac:dyDescent="0.35">
      <c r="A9" s="55" t="s">
        <v>33</v>
      </c>
    </row>
  </sheetData>
  <mergeCells count="2">
    <mergeCell ref="K1:K2"/>
    <mergeCell ref="L1:L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Q1.3</vt:lpstr>
      <vt:lpstr>Q2.1</vt:lpstr>
      <vt:lpstr>Q3.1 and 3.2</vt:lpstr>
      <vt:lpstr>3.3.1.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Barros Luís</cp:lastModifiedBy>
  <dcterms:created xsi:type="dcterms:W3CDTF">2021-12-22T13:41:49Z</dcterms:created>
  <dcterms:modified xsi:type="dcterms:W3CDTF">2022-12-09T17:35:39Z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756dabd-1ab2-455c-ac5f-fbfcf45fdb51_Enabled">
    <vt:lpwstr>true</vt:lpwstr>
  </property>
  <property fmtid="{D5CDD505-2E9C-101B-9397-08002B2CF9AE}" pid="3" name="MSIP_Label_2756dabd-1ab2-455c-ac5f-fbfcf45fdb51_SetDate">
    <vt:lpwstr>2022-12-09T17:35:34Z</vt:lpwstr>
  </property>
  <property fmtid="{D5CDD505-2E9C-101B-9397-08002B2CF9AE}" pid="4" name="MSIP_Label_2756dabd-1ab2-455c-ac5f-fbfcf45fdb51_Method">
    <vt:lpwstr>Privileged</vt:lpwstr>
  </property>
  <property fmtid="{D5CDD505-2E9C-101B-9397-08002B2CF9AE}" pid="5" name="MSIP_Label_2756dabd-1ab2-455c-ac5f-fbfcf45fdb51_Name">
    <vt:lpwstr>2756dabd-1ab2-455c-ac5f-fbfcf45fdb51</vt:lpwstr>
  </property>
  <property fmtid="{D5CDD505-2E9C-101B-9397-08002B2CF9AE}" pid="6" name="MSIP_Label_2756dabd-1ab2-455c-ac5f-fbfcf45fdb51_SiteId">
    <vt:lpwstr>0f172980-1261-4323-ab7a-c89b472843d7</vt:lpwstr>
  </property>
  <property fmtid="{D5CDD505-2E9C-101B-9397-08002B2CF9AE}" pid="7" name="MSIP_Label_2756dabd-1ab2-455c-ac5f-fbfcf45fdb51_ActionId">
    <vt:lpwstr>d3cbc61e-ac78-4c85-aeb0-4a69bf2f30e4</vt:lpwstr>
  </property>
  <property fmtid="{D5CDD505-2E9C-101B-9397-08002B2CF9AE}" pid="8" name="MSIP_Label_2756dabd-1ab2-455c-ac5f-fbfcf45fdb51_ContentBits">
    <vt:lpwstr>0</vt:lpwstr>
  </property>
</Properties>
</file>