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s\Textos\Próprios\ISEG\BRM\2025-2026\"/>
    </mc:Choice>
  </mc:AlternateContent>
  <xr:revisionPtr revIDLastSave="0" documentId="13_ncr:2001_{C16EFD4D-B465-46A3-9723-7FBA04068271}" xr6:coauthVersionLast="47" xr6:coauthVersionMax="47" xr10:uidLastSave="{00000000-0000-0000-0000-000000000000}"/>
  <bookViews>
    <workbookView xWindow="-110" yWindow="-110" windowWidth="24220" windowHeight="15500" activeTab="1" xr2:uid="{00000000-000D-0000-FFFF-FFFF00000000}"/>
  </bookViews>
  <sheets>
    <sheet name="Repeat" sheetId="1" r:id="rId1"/>
    <sheet name="Improvement" sheetId="10" r:id="rId2"/>
    <sheet name="I" sheetId="3" r:id="rId3"/>
    <sheet name="II.1.1 and II.1.2" sheetId="6" r:id="rId4"/>
    <sheet name="II.2(1)" sheetId="4" r:id="rId5"/>
    <sheet name="II.2(2)" sheetId="7" r:id="rId6"/>
    <sheet name="II.3" sheetId="8" r:id="rId7"/>
    <sheet name="III" sheetId="9" r:id="rId8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B22" i="6"/>
  <c r="Q6" i="10"/>
  <c r="R6" i="10" s="1"/>
  <c r="Q5" i="10"/>
  <c r="R5" i="10" s="1"/>
  <c r="Q4" i="10"/>
  <c r="R4" i="10" s="1"/>
  <c r="Q3" i="10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B17" i="9"/>
  <c r="B16" i="9"/>
  <c r="B15" i="9"/>
  <c r="B12" i="9"/>
  <c r="B11" i="9"/>
  <c r="B13" i="9" l="1"/>
  <c r="B14" i="9" s="1"/>
  <c r="C8" i="8" l="1"/>
  <c r="B8" i="8"/>
  <c r="C6" i="8"/>
  <c r="C7" i="8"/>
  <c r="B7" i="8"/>
  <c r="B6" i="8"/>
  <c r="C4" i="8"/>
  <c r="B4" i="8"/>
  <c r="C3" i="8"/>
  <c r="C5" i="8" s="1"/>
  <c r="B3" i="8"/>
  <c r="B5" i="8" s="1"/>
  <c r="K2" i="7" l="1"/>
  <c r="K1" i="7"/>
  <c r="B4" i="7" s="1"/>
  <c r="G4" i="7"/>
  <c r="K2" i="4"/>
  <c r="G4" i="4" s="1"/>
  <c r="K1" i="4"/>
  <c r="C21" i="6"/>
  <c r="B21" i="6"/>
  <c r="C10" i="6"/>
  <c r="C11" i="6" s="1"/>
  <c r="B10" i="6"/>
  <c r="B11" i="6" s="1"/>
  <c r="Q4" i="1"/>
  <c r="R4" i="1" s="1"/>
  <c r="Q3" i="1"/>
  <c r="C4" i="4"/>
  <c r="B4" i="4"/>
  <c r="G3" i="4"/>
  <c r="C3" i="4"/>
  <c r="B3" i="4"/>
  <c r="B3" i="7" l="1"/>
  <c r="C3" i="7"/>
  <c r="G3" i="7"/>
  <c r="C4" i="7"/>
  <c r="D4" i="7" s="1"/>
  <c r="D4" i="4"/>
  <c r="E4" i="4"/>
  <c r="D3" i="4"/>
  <c r="D5" i="4" s="1"/>
  <c r="E3" i="4"/>
  <c r="E4" i="7" l="1"/>
  <c r="F4" i="7" s="1"/>
  <c r="H4" i="7" s="1"/>
  <c r="E3" i="7"/>
  <c r="F3" i="7" s="1"/>
  <c r="H3" i="7" s="1"/>
  <c r="D3" i="7"/>
  <c r="D5" i="7" s="1"/>
  <c r="F4" i="4"/>
  <c r="H4" i="4" s="1"/>
  <c r="F3" i="4"/>
  <c r="H3" i="4" s="1"/>
  <c r="H5" i="7" l="1"/>
  <c r="K5" i="7" s="1"/>
  <c r="H5" i="4"/>
  <c r="K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tc={6E6555C8-E883-45AC-9B3D-1C7C283B1BF7}</author>
    <author>tc={D2FC27C8-0ABA-4800-B4E6-7E93BB6D5B18}</author>
    <author>tc={4F743218-B034-4EB7-A15D-94DE338F2D7A}</author>
  </authors>
  <commentList>
    <comment ref="D1" authorId="0" shapeId="0" xr:uid="{6E6555C8-E883-45AC-9B3D-1C7C283B1BF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end-of-year discount factor is used given that at the beginning of each year it is unknown whether a default will happen (if that is the case, the default is assumed to happen at mid-year).</t>
      </text>
    </comment>
    <comment ref="F1" authorId="1" shapeId="0" xr:uid="{D2FC27C8-0ABA-4800-B4E6-7E93BB6D5B1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  <comment ref="H1" authorId="2" shapeId="0" xr:uid="{4F743218-B034-4EB7-A15D-94DE338F2D7A}">
      <text>
        <t>[Threaded comment]
Your version of Excel allows you to read this threaded comment; however, any edits to it will get removed if the file is opened in a newer version of Excel. Learn more: https://go.microsoft.com/fwlink/?linkid=870924
Comment:
    It uses the mid-year discount factot, given that the defaults are assumed to happen at mid-year.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tc={667C16C7-6540-41B0-A940-C65D2B2256B8}</author>
    <author>tc={DB8B0FF0-E76C-4307-9071-01E0A6D83AE3}</author>
    <author>tc={633CC01F-DCE0-4403-9930-7A507424F60A}</author>
  </authors>
  <commentList>
    <comment ref="D1" authorId="0" shapeId="0" xr:uid="{667C16C7-6540-41B0-A940-C65D2B2256B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end-of-year discount factor is used given that at the beginning of each year it is unknown whether a default will happen (if that is the case, the default is assumed to happen at mid-year).</t>
      </text>
    </comment>
    <comment ref="F1" authorId="1" shapeId="0" xr:uid="{DB8B0FF0-E76C-4307-9071-01E0A6D83AE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1y PD is used given that at the beginning of each year the time of a potential default is unknown (even though we're assuming that if defaults happen, that will occur in the mid-year),</t>
      </text>
    </comment>
    <comment ref="H1" authorId="2" shapeId="0" xr:uid="{633CC01F-DCE0-4403-9930-7A507424F60A}">
      <text>
        <t>[Threaded comment]
Your version of Excel allows you to read this threaded comment; however, any edits to it will get removed if the file is opened in a newer version of Excel. Learn more: https://go.microsoft.com/fwlink/?linkid=870924
Comment:
    It uses the mid-year discount factot, given that the defaults are assumed to happen at mid-year.</t>
      </text>
    </comment>
  </commentList>
</comments>
</file>

<file path=xl/sharedStrings.xml><?xml version="1.0" encoding="utf-8"?>
<sst xmlns="http://schemas.openxmlformats.org/spreadsheetml/2006/main" count="117" uniqueCount="76">
  <si>
    <t>No.</t>
  </si>
  <si>
    <t>Name</t>
  </si>
  <si>
    <t>S</t>
  </si>
  <si>
    <t>Put =</t>
  </si>
  <si>
    <t>K</t>
  </si>
  <si>
    <t>t (years)</t>
  </si>
  <si>
    <t>r</t>
  </si>
  <si>
    <t>s</t>
  </si>
  <si>
    <t>y</t>
  </si>
  <si>
    <t>d1</t>
  </si>
  <si>
    <t>d2</t>
  </si>
  <si>
    <t>N(d1)</t>
  </si>
  <si>
    <t>N(d2)</t>
  </si>
  <si>
    <t>1.</t>
  </si>
  <si>
    <t>2.</t>
  </si>
  <si>
    <t>c</t>
  </si>
  <si>
    <t>b</t>
  </si>
  <si>
    <t>d</t>
  </si>
  <si>
    <t>a</t>
  </si>
  <si>
    <t>Cumulative</t>
  </si>
  <si>
    <t>Discount Factor</t>
  </si>
  <si>
    <t>PV of expected</t>
  </si>
  <si>
    <t>Unconditional</t>
  </si>
  <si>
    <t>Expected</t>
  </si>
  <si>
    <t>l =</t>
  </si>
  <si>
    <t>Probability of Survival</t>
  </si>
  <si>
    <t>(end-of-year)</t>
  </si>
  <si>
    <t>payment (x CDS fee)</t>
  </si>
  <si>
    <t>Probability of Default</t>
  </si>
  <si>
    <t>Payoff = (1-RR)*PD</t>
  </si>
  <si>
    <t>pay-off</t>
  </si>
  <si>
    <t>r =</t>
  </si>
  <si>
    <t xml:space="preserve">RR = </t>
  </si>
  <si>
    <t>Accrual time</t>
  </si>
  <si>
    <t>Premium</t>
  </si>
  <si>
    <t>d(s|t) = 1- p(s|t) = 1-P(s)/P(t) = [P(t)-P(s)]/P(t) = -[P(s)-P(t)]/P(t) = -P’(t)/P(t) or = d’(s|t)/P(t)</t>
  </si>
  <si>
    <t>I</t>
  </si>
  <si>
    <t>II</t>
  </si>
  <si>
    <t>III</t>
  </si>
  <si>
    <t>Total</t>
  </si>
  <si>
    <t>Rounded</t>
  </si>
  <si>
    <t>s =</t>
  </si>
  <si>
    <t>PD</t>
  </si>
  <si>
    <t>Bond 1</t>
  </si>
  <si>
    <t>Bond 2</t>
  </si>
  <si>
    <t>P</t>
  </si>
  <si>
    <t>l</t>
  </si>
  <si>
    <t>1.1</t>
  </si>
  <si>
    <t>1.2</t>
  </si>
  <si>
    <t>d'(1)</t>
  </si>
  <si>
    <t>d'(2)</t>
  </si>
  <si>
    <t>Comp.1</t>
  </si>
  <si>
    <t>Comp.2</t>
  </si>
  <si>
    <t>D(2)</t>
  </si>
  <si>
    <t>d(2|1)</t>
  </si>
  <si>
    <t>P(1)</t>
  </si>
  <si>
    <t>P(2)</t>
  </si>
  <si>
    <t>D(1)</t>
  </si>
  <si>
    <t>Abandon (10y)</t>
  </si>
  <si>
    <t>B-S Put</t>
  </si>
  <si>
    <t>P(K)</t>
  </si>
  <si>
    <t>This is an abandon option.</t>
  </si>
  <si>
    <t>DIOGO DA SILVA BRAGUEZ</t>
  </si>
  <si>
    <t>FABIANA CAMPOS MALTA</t>
  </si>
  <si>
    <t>FILIP MARTINOVIC</t>
  </si>
  <si>
    <t>ISADORA LORZA DUARTE</t>
  </si>
  <si>
    <t>JAY KETAN THAKRAR</t>
  </si>
  <si>
    <t>LARA FILIPA DA ROSA ESCOVAL</t>
  </si>
  <si>
    <t>LAURETTE FLORIAT</t>
  </si>
  <si>
    <t xml:space="preserve">Given that the option has a positive value, the company may decide to close the factory, </t>
  </si>
  <si>
    <t>given that the PV may become lower than K.</t>
  </si>
  <si>
    <t xml:space="preserve">even though the PV of the future cash-flows is higher than the abandonment value (K), </t>
  </si>
  <si>
    <t>DENNIS KRIEGER</t>
  </si>
  <si>
    <t>KENZIE EWEN EECKHOUT</t>
  </si>
  <si>
    <t>SEBASTIAN GABRIEL GEORG STUMPF</t>
  </si>
  <si>
    <t>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</si>
</sst>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000"/>
    <numFmt numFmtId="166" formatCode="0.0"/>
    <numFmt numFmtId="167" formatCode="0.00000"/>
    <numFmt numFmtId="168" formatCode="0.0000%"/>
    <numFmt numFmtId="169" formatCode="0.000000"/>
    <numFmt numFmtId="170" formatCode="0.0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Symbol"/>
      <family val="1"/>
      <charset val="2"/>
    </font>
    <font>
      <b/>
      <sz val="11"/>
      <color indexed="8"/>
      <name val="Aptos Narrow"/>
      <family val="2"/>
      <scheme val="minor"/>
    </font>
    <font>
      <sz val="11"/>
      <color indexed="8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164" fontId="0" fillId="0" borderId="0" xfId="1" applyNumberFormat="1" applyFont="1"/>
    <xf numFmtId="0" fontId="4" fillId="0" borderId="0" xfId="0" applyFont="1"/>
    <xf numFmtId="1" fontId="0" fillId="0" borderId="0" xfId="0" applyNumberFormat="1"/>
    <xf numFmtId="0" fontId="4" fillId="3" borderId="0" xfId="0" applyFont="1" applyFill="1"/>
    <xf numFmtId="9" fontId="0" fillId="3" borderId="0" xfId="1" applyFont="1" applyFill="1"/>
    <xf numFmtId="0" fontId="0" fillId="3" borderId="0" xfId="0" applyFill="1"/>
    <xf numFmtId="165" fontId="0" fillId="0" borderId="0" xfId="0" applyNumberFormat="1"/>
    <xf numFmtId="166" fontId="0" fillId="3" borderId="0" xfId="0" applyNumberFormat="1" applyFill="1"/>
    <xf numFmtId="0" fontId="3" fillId="4" borderId="0" xfId="0" applyFont="1" applyFill="1"/>
    <xf numFmtId="0" fontId="0" fillId="0" borderId="0" xfId="0" quotePrefix="1" applyAlignment="1">
      <alignment wrapText="1"/>
    </xf>
    <xf numFmtId="165" fontId="0" fillId="4" borderId="0" xfId="0" applyNumberFormat="1" applyFill="1"/>
    <xf numFmtId="10" fontId="0" fillId="3" borderId="0" xfId="1" applyNumberFormat="1" applyFont="1" applyFill="1"/>
    <xf numFmtId="0" fontId="0" fillId="0" borderId="0" xfId="0" quotePrefix="1"/>
    <xf numFmtId="166" fontId="0" fillId="0" borderId="0" xfId="0" applyNumberFormat="1"/>
    <xf numFmtId="2" fontId="0" fillId="0" borderId="0" xfId="0" applyNumberFormat="1"/>
    <xf numFmtId="0" fontId="5" fillId="0" borderId="0" xfId="0" applyFont="1"/>
    <xf numFmtId="168" fontId="3" fillId="4" borderId="0" xfId="1" applyNumberFormat="1" applyFont="1" applyFill="1"/>
    <xf numFmtId="167" fontId="0" fillId="0" borderId="0" xfId="0" applyNumberFormat="1"/>
    <xf numFmtId="169" fontId="0" fillId="0" borderId="0" xfId="0" applyNumberFormat="1"/>
    <xf numFmtId="10" fontId="0" fillId="0" borderId="0" xfId="1" applyNumberFormat="1" applyFont="1"/>
    <xf numFmtId="0" fontId="6" fillId="0" borderId="0" xfId="0" applyFont="1"/>
    <xf numFmtId="164" fontId="0" fillId="0" borderId="0" xfId="0" applyNumberFormat="1"/>
    <xf numFmtId="0" fontId="0" fillId="5" borderId="0" xfId="0" applyFill="1"/>
    <xf numFmtId="1" fontId="0" fillId="5" borderId="0" xfId="0" applyNumberFormat="1" applyFill="1"/>
    <xf numFmtId="0" fontId="0" fillId="0" borderId="0" xfId="0" applyAlignment="1">
      <alignment horizontal="center"/>
    </xf>
    <xf numFmtId="170" fontId="0" fillId="0" borderId="0" xfId="0" applyNumberFormat="1"/>
    <xf numFmtId="168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3</xdr:col>
          <xdr:colOff>476250</xdr:colOff>
          <xdr:row>16</xdr:row>
          <xdr:rowOff>128585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50800</xdr:rowOff>
        </xdr:from>
        <xdr:to>
          <xdr:col>2</xdr:col>
          <xdr:colOff>412747</xdr:colOff>
          <xdr:row>2</xdr:row>
          <xdr:rowOff>165097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7</xdr:row>
      <xdr:rowOff>76200</xdr:rowOff>
    </xdr:from>
    <xdr:to>
      <xdr:col>7</xdr:col>
      <xdr:colOff>11112</xdr:colOff>
      <xdr:row>13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1365250"/>
          <a:ext cx="17716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88900</xdr:colOff>
      <xdr:row>5</xdr:row>
      <xdr:rowOff>6350</xdr:rowOff>
    </xdr:from>
    <xdr:to>
      <xdr:col>9</xdr:col>
      <xdr:colOff>242743</xdr:colOff>
      <xdr:row>6</xdr:row>
      <xdr:rowOff>107056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4900" y="927100"/>
          <a:ext cx="2585893" cy="2880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Barros Luís" id="{C915141D-E271-4FED-B30F-0F526AB46C18}" userId="S::jjluis@bancomontepio.pt::106c4cbc-1c38-4ee6-a919-4ae6a0d5413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11-23T21:55:59.77" personId="{C915141D-E271-4FED-B30F-0F526AB46C18}" id="{6E6555C8-E883-45AC-9B3D-1C7C283B1BF7}">
    <text>The end-of-year discount factor is used given that at the beginning of each year it is unknown whether a default will happen (if that is the case, the default is assumed to happen at mid-year).</text>
  </threadedComment>
  <threadedComment ref="F1" dT="2024-11-23T22:18:32.93" personId="{C915141D-E271-4FED-B30F-0F526AB46C18}" id="{D2FC27C8-0ABA-4800-B4E6-7E93BB6D5B18}">
    <text>The 1y PD is used given that at the beginning of each year the time of a potential default is unknown (even though we're assuming that if defaults happen, that will occur in the mid-year),</text>
  </threadedComment>
  <threadedComment ref="H1" dT="2024-11-23T22:20:40.17" personId="{C915141D-E271-4FED-B30F-0F526AB46C18}" id="{4F743218-B034-4EB7-A15D-94DE338F2D7A}">
    <text>It uses the mid-year discount factot, given that the defaults are assumed to happen at mid-year.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" dT="2024-11-23T21:55:59.77" personId="{C915141D-E271-4FED-B30F-0F526AB46C18}" id="{667C16C7-6540-41B0-A940-C65D2B2256B8}">
    <text>The end-of-year discount factor is used given that at the beginning of each year it is unknown whether a default will happen (if that is the case, the default is assumed to happen at mid-year).</text>
  </threadedComment>
  <threadedComment ref="F1" dT="2024-11-23T22:18:32.93" personId="{C915141D-E271-4FED-B30F-0F526AB46C18}" id="{DB8B0FF0-E76C-4307-9071-01E0A6D83AE3}">
    <text>The 1y PD is used given that at the beginning of each year the time of a potential default is unknown (even though we're assuming that if defaults happen, that will occur in the mid-year),</text>
  </threadedComment>
  <threadedComment ref="H1" dT="2024-11-23T22:20:40.17" personId="{C915141D-E271-4FED-B30F-0F526AB46C18}" id="{633CC01F-DCE0-4403-9930-7A507424F60A}">
    <text>It uses the mid-year discount factot, given that the defaults are assumed to happen at mid-year.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U1" sqref="U1:V1048576"/>
    </sheetView>
  </sheetViews>
  <sheetFormatPr defaultRowHeight="14.25" x14ac:dyDescent="0.45"/>
  <cols>
    <col min="2" max="2" width="50.19921875" bestFit="1" customWidth="1"/>
    <col min="21" max="21" width="11.9296875" bestFit="1" customWidth="1"/>
  </cols>
  <sheetData>
    <row r="1" spans="1:18" x14ac:dyDescent="0.45">
      <c r="C1" s="27" t="s">
        <v>36</v>
      </c>
      <c r="D1" s="27"/>
      <c r="E1" s="27"/>
      <c r="F1" s="27"/>
      <c r="G1" s="27"/>
      <c r="H1" s="27"/>
      <c r="I1" s="27"/>
      <c r="J1" s="27"/>
      <c r="K1" s="27" t="s">
        <v>37</v>
      </c>
      <c r="L1" s="27"/>
      <c r="M1" s="27"/>
      <c r="N1" s="27"/>
      <c r="O1" s="27" t="s">
        <v>38</v>
      </c>
      <c r="P1" s="27"/>
      <c r="Q1" t="s">
        <v>39</v>
      </c>
      <c r="R1" t="s">
        <v>40</v>
      </c>
    </row>
    <row r="2" spans="1:18" x14ac:dyDescent="0.45">
      <c r="A2" s="1" t="s">
        <v>0</v>
      </c>
      <c r="B2" s="1" t="s">
        <v>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 t="s">
        <v>47</v>
      </c>
      <c r="L2" s="2" t="s">
        <v>48</v>
      </c>
      <c r="M2" s="2">
        <v>2</v>
      </c>
      <c r="N2" s="2">
        <v>3</v>
      </c>
      <c r="O2" s="2">
        <v>1</v>
      </c>
      <c r="P2" s="2">
        <v>2</v>
      </c>
    </row>
    <row r="3" spans="1:18" x14ac:dyDescent="0.45">
      <c r="A3" s="1"/>
      <c r="B3" s="1"/>
      <c r="C3" s="16">
        <v>1</v>
      </c>
      <c r="D3" s="16">
        <v>1</v>
      </c>
      <c r="E3" s="16">
        <v>1</v>
      </c>
      <c r="F3" s="16">
        <v>1</v>
      </c>
      <c r="G3" s="16">
        <v>1</v>
      </c>
      <c r="H3" s="16">
        <v>1</v>
      </c>
      <c r="I3" s="16">
        <v>1</v>
      </c>
      <c r="J3" s="16">
        <v>1</v>
      </c>
      <c r="K3" s="16">
        <v>1.5</v>
      </c>
      <c r="L3" s="16">
        <v>1.5</v>
      </c>
      <c r="M3" s="16">
        <v>3</v>
      </c>
      <c r="N3" s="16">
        <v>2</v>
      </c>
      <c r="O3" s="16">
        <v>3</v>
      </c>
      <c r="P3" s="16">
        <v>1</v>
      </c>
      <c r="Q3" s="17">
        <f>SUM(C3:P3)</f>
        <v>20</v>
      </c>
      <c r="R3" s="5"/>
    </row>
    <row r="4" spans="1:18" x14ac:dyDescent="0.45">
      <c r="A4">
        <v>59748</v>
      </c>
      <c r="B4" t="s">
        <v>62</v>
      </c>
      <c r="C4">
        <v>1</v>
      </c>
      <c r="D4">
        <v>1</v>
      </c>
      <c r="E4">
        <v>1</v>
      </c>
      <c r="F4">
        <v>1</v>
      </c>
      <c r="G4">
        <v>-0.25</v>
      </c>
      <c r="H4">
        <v>-0.25</v>
      </c>
      <c r="I4">
        <v>1</v>
      </c>
      <c r="J4">
        <v>-0.25</v>
      </c>
      <c r="K4">
        <v>1.5</v>
      </c>
      <c r="L4">
        <v>1.5</v>
      </c>
      <c r="M4">
        <v>0</v>
      </c>
      <c r="N4">
        <v>1.75</v>
      </c>
      <c r="O4">
        <v>2.5</v>
      </c>
      <c r="P4">
        <v>0</v>
      </c>
      <c r="Q4" s="17">
        <f>SUM(C4:P4)</f>
        <v>11.5</v>
      </c>
      <c r="R4" s="5">
        <f t="shared" ref="R4:R10" si="0">ROUND(Q4,0)</f>
        <v>12</v>
      </c>
    </row>
    <row r="5" spans="1:18" x14ac:dyDescent="0.45">
      <c r="A5">
        <v>60047</v>
      </c>
      <c r="B5" t="s">
        <v>63</v>
      </c>
      <c r="C5">
        <v>1</v>
      </c>
      <c r="D5">
        <v>1</v>
      </c>
      <c r="E5">
        <v>1</v>
      </c>
      <c r="F5">
        <v>1</v>
      </c>
      <c r="G5">
        <v>-0.25</v>
      </c>
      <c r="H5">
        <v>-0.25</v>
      </c>
      <c r="I5">
        <v>1</v>
      </c>
      <c r="J5">
        <v>-0.25</v>
      </c>
      <c r="K5">
        <v>1.5</v>
      </c>
      <c r="L5">
        <v>1.5</v>
      </c>
      <c r="M5">
        <v>0.5</v>
      </c>
      <c r="N5">
        <v>2</v>
      </c>
      <c r="O5">
        <v>3</v>
      </c>
      <c r="P5">
        <v>0</v>
      </c>
      <c r="Q5" s="17">
        <f t="shared" ref="Q5:Q10" si="1">SUM(C5:P5)</f>
        <v>12.75</v>
      </c>
      <c r="R5" s="5">
        <f t="shared" si="0"/>
        <v>13</v>
      </c>
    </row>
    <row r="6" spans="1:18" x14ac:dyDescent="0.45">
      <c r="A6">
        <v>66763</v>
      </c>
      <c r="B6" t="s">
        <v>64</v>
      </c>
      <c r="C6">
        <v>1</v>
      </c>
      <c r="D6">
        <v>-0.25</v>
      </c>
      <c r="E6">
        <v>-0.25</v>
      </c>
      <c r="F6">
        <v>1</v>
      </c>
      <c r="G6">
        <v>1</v>
      </c>
      <c r="H6">
        <v>1</v>
      </c>
      <c r="I6">
        <v>1</v>
      </c>
      <c r="J6">
        <v>-0.25</v>
      </c>
      <c r="K6">
        <v>0</v>
      </c>
      <c r="L6">
        <v>0</v>
      </c>
      <c r="M6">
        <v>2.25</v>
      </c>
      <c r="N6">
        <v>2</v>
      </c>
      <c r="O6">
        <v>3</v>
      </c>
      <c r="P6">
        <v>0</v>
      </c>
      <c r="Q6" s="17">
        <f t="shared" si="1"/>
        <v>11.5</v>
      </c>
      <c r="R6" s="5">
        <f t="shared" si="0"/>
        <v>12</v>
      </c>
    </row>
    <row r="7" spans="1:18" x14ac:dyDescent="0.45">
      <c r="A7">
        <v>65194</v>
      </c>
      <c r="B7" t="s">
        <v>65</v>
      </c>
      <c r="C7">
        <v>-0.25</v>
      </c>
      <c r="D7">
        <v>-0.25</v>
      </c>
      <c r="E7">
        <v>-0.25</v>
      </c>
      <c r="F7">
        <v>1</v>
      </c>
      <c r="G7">
        <v>1</v>
      </c>
      <c r="H7">
        <v>1</v>
      </c>
      <c r="I7">
        <v>1</v>
      </c>
      <c r="J7">
        <v>1</v>
      </c>
      <c r="K7">
        <v>1.25</v>
      </c>
      <c r="L7">
        <v>0.25</v>
      </c>
      <c r="M7">
        <v>0</v>
      </c>
      <c r="N7">
        <v>0</v>
      </c>
      <c r="O7">
        <v>1</v>
      </c>
      <c r="P7">
        <v>0</v>
      </c>
      <c r="Q7" s="17">
        <f t="shared" si="1"/>
        <v>6.75</v>
      </c>
      <c r="R7" s="5">
        <f t="shared" si="0"/>
        <v>7</v>
      </c>
    </row>
    <row r="8" spans="1:18" x14ac:dyDescent="0.45">
      <c r="A8">
        <v>58006</v>
      </c>
      <c r="B8" t="s">
        <v>66</v>
      </c>
      <c r="C8">
        <v>1</v>
      </c>
      <c r="D8">
        <v>1</v>
      </c>
      <c r="E8">
        <v>1</v>
      </c>
      <c r="F8">
        <v>1</v>
      </c>
      <c r="G8">
        <v>-0.25</v>
      </c>
      <c r="H8">
        <v>-0.25</v>
      </c>
      <c r="I8">
        <v>1</v>
      </c>
      <c r="J8">
        <v>-0.25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 s="17">
        <f t="shared" si="1"/>
        <v>4.25</v>
      </c>
      <c r="R8" s="5">
        <f t="shared" si="0"/>
        <v>4</v>
      </c>
    </row>
    <row r="9" spans="1:18" x14ac:dyDescent="0.45">
      <c r="A9">
        <v>57912</v>
      </c>
      <c r="B9" t="s">
        <v>67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-0.25</v>
      </c>
      <c r="K9">
        <v>0</v>
      </c>
      <c r="L9">
        <v>1.25</v>
      </c>
      <c r="M9">
        <v>1.75</v>
      </c>
      <c r="N9">
        <v>1.75</v>
      </c>
      <c r="O9">
        <v>3</v>
      </c>
      <c r="P9">
        <v>0</v>
      </c>
      <c r="Q9" s="17">
        <f t="shared" si="1"/>
        <v>14.5</v>
      </c>
      <c r="R9" s="5">
        <f t="shared" si="0"/>
        <v>15</v>
      </c>
    </row>
    <row r="10" spans="1:18" x14ac:dyDescent="0.45">
      <c r="A10">
        <v>65752</v>
      </c>
      <c r="B10" t="s">
        <v>68</v>
      </c>
      <c r="C10">
        <v>1</v>
      </c>
      <c r="D10">
        <v>1</v>
      </c>
      <c r="E10">
        <v>-0.25</v>
      </c>
      <c r="F10">
        <v>-0.25</v>
      </c>
      <c r="G10">
        <v>1</v>
      </c>
      <c r="H10">
        <v>1</v>
      </c>
      <c r="I10">
        <v>1</v>
      </c>
      <c r="J10">
        <v>1</v>
      </c>
      <c r="K10">
        <v>0.25</v>
      </c>
      <c r="L10">
        <v>0</v>
      </c>
      <c r="M10">
        <v>1</v>
      </c>
      <c r="N10">
        <v>0.5</v>
      </c>
      <c r="O10">
        <v>2.25</v>
      </c>
      <c r="P10">
        <v>0</v>
      </c>
      <c r="Q10" s="17">
        <f t="shared" si="1"/>
        <v>9.5</v>
      </c>
      <c r="R10" s="5">
        <f t="shared" si="0"/>
        <v>10</v>
      </c>
    </row>
    <row r="11" spans="1:18" x14ac:dyDescent="0.45">
      <c r="Q11" s="17"/>
      <c r="R11" s="5"/>
    </row>
    <row r="12" spans="1:18" x14ac:dyDescent="0.45">
      <c r="Q12" s="17"/>
      <c r="R12" s="5"/>
    </row>
    <row r="13" spans="1:18" x14ac:dyDescent="0.45">
      <c r="Q13" s="17"/>
      <c r="R13" s="5"/>
    </row>
    <row r="14" spans="1:18" x14ac:dyDescent="0.45">
      <c r="Q14" s="17"/>
      <c r="R14" s="5"/>
    </row>
    <row r="15" spans="1:18" x14ac:dyDescent="0.45">
      <c r="Q15" s="17"/>
      <c r="R15" s="5"/>
    </row>
    <row r="16" spans="1:18" x14ac:dyDescent="0.45">
      <c r="Q16" s="17"/>
      <c r="R16" s="5"/>
    </row>
    <row r="17" spans="17:22" x14ac:dyDescent="0.45">
      <c r="Q17" s="17"/>
      <c r="R17" s="5"/>
    </row>
    <row r="18" spans="17:22" x14ac:dyDescent="0.45">
      <c r="Q18" s="17"/>
      <c r="R18" s="5"/>
    </row>
    <row r="19" spans="17:22" x14ac:dyDescent="0.45">
      <c r="Q19" s="17"/>
      <c r="R19" s="5"/>
    </row>
    <row r="20" spans="17:22" x14ac:dyDescent="0.45">
      <c r="Q20" s="17"/>
      <c r="R20" s="5"/>
    </row>
    <row r="21" spans="17:22" x14ac:dyDescent="0.45">
      <c r="Q21" s="17"/>
      <c r="R21" s="5"/>
    </row>
    <row r="22" spans="17:22" x14ac:dyDescent="0.45">
      <c r="Q22" s="17"/>
      <c r="R22" s="5"/>
    </row>
    <row r="23" spans="17:22" x14ac:dyDescent="0.45">
      <c r="Q23" s="17"/>
      <c r="R23" s="5"/>
    </row>
    <row r="24" spans="17:22" x14ac:dyDescent="0.45">
      <c r="Q24" s="17"/>
      <c r="R24" s="5"/>
      <c r="V24" s="3"/>
    </row>
    <row r="25" spans="17:22" x14ac:dyDescent="0.45">
      <c r="Q25" s="17"/>
      <c r="R25" s="5"/>
      <c r="V25" s="5"/>
    </row>
    <row r="26" spans="17:22" x14ac:dyDescent="0.45">
      <c r="Q26" s="17"/>
      <c r="R26" s="5"/>
      <c r="V26" s="5"/>
    </row>
    <row r="27" spans="17:22" x14ac:dyDescent="0.45">
      <c r="Q27" s="17"/>
      <c r="R27" s="5"/>
    </row>
    <row r="28" spans="17:22" x14ac:dyDescent="0.45">
      <c r="Q28" s="17"/>
      <c r="R28" s="5"/>
    </row>
    <row r="29" spans="17:22" x14ac:dyDescent="0.45">
      <c r="Q29" s="17"/>
      <c r="R29" s="5"/>
    </row>
    <row r="30" spans="17:22" x14ac:dyDescent="0.45">
      <c r="Q30" s="17"/>
      <c r="R30" s="5"/>
    </row>
    <row r="31" spans="17:22" x14ac:dyDescent="0.45">
      <c r="Q31" s="17"/>
      <c r="R31" s="5"/>
    </row>
    <row r="32" spans="17:22" x14ac:dyDescent="0.45">
      <c r="Q32" s="17"/>
      <c r="R32" s="5"/>
    </row>
    <row r="33" spans="17:18" x14ac:dyDescent="0.45">
      <c r="Q33" s="17"/>
      <c r="R33" s="5"/>
    </row>
    <row r="34" spans="17:18" x14ac:dyDescent="0.45">
      <c r="Q34" s="17"/>
      <c r="R34" s="5"/>
    </row>
    <row r="35" spans="17:18" x14ac:dyDescent="0.45">
      <c r="Q35" s="17"/>
      <c r="R35" s="5"/>
    </row>
    <row r="36" spans="17:18" x14ac:dyDescent="0.45">
      <c r="Q36" s="17"/>
      <c r="R36" s="5"/>
    </row>
    <row r="37" spans="17:18" x14ac:dyDescent="0.45">
      <c r="Q37" s="17"/>
      <c r="R37" s="5"/>
    </row>
    <row r="38" spans="17:18" x14ac:dyDescent="0.45">
      <c r="Q38" s="17"/>
      <c r="R38" s="5"/>
    </row>
    <row r="39" spans="17:18" x14ac:dyDescent="0.45">
      <c r="Q39" s="17"/>
      <c r="R39" s="5"/>
    </row>
    <row r="40" spans="17:18" x14ac:dyDescent="0.45">
      <c r="Q40" s="17"/>
      <c r="R40" s="5"/>
    </row>
    <row r="41" spans="17:18" x14ac:dyDescent="0.45">
      <c r="Q41" s="17"/>
      <c r="R41" s="5"/>
    </row>
    <row r="42" spans="17:18" x14ac:dyDescent="0.45">
      <c r="Q42" s="17"/>
      <c r="R42" s="5"/>
    </row>
    <row r="43" spans="17:18" x14ac:dyDescent="0.45">
      <c r="Q43" s="17"/>
      <c r="R43" s="5"/>
    </row>
    <row r="45" spans="17:18" x14ac:dyDescent="0.45">
      <c r="R45" s="5"/>
    </row>
  </sheetData>
  <mergeCells count="3">
    <mergeCell ref="C1:J1"/>
    <mergeCell ref="O1:P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7A0C-8336-4145-8D46-21EE44B3A039}">
  <dimension ref="A1:V45"/>
  <sheetViews>
    <sheetView tabSelected="1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T1" sqref="T1:V1048576"/>
    </sheetView>
  </sheetViews>
  <sheetFormatPr defaultRowHeight="14.25" x14ac:dyDescent="0.45"/>
  <cols>
    <col min="2" max="2" width="50.19921875" bestFit="1" customWidth="1"/>
    <col min="21" max="21" width="11.9296875" bestFit="1" customWidth="1"/>
  </cols>
  <sheetData>
    <row r="1" spans="1:18" x14ac:dyDescent="0.45">
      <c r="C1" s="27" t="s">
        <v>36</v>
      </c>
      <c r="D1" s="27"/>
      <c r="E1" s="27"/>
      <c r="F1" s="27"/>
      <c r="G1" s="27"/>
      <c r="H1" s="27"/>
      <c r="I1" s="27"/>
      <c r="J1" s="27"/>
      <c r="K1" s="27" t="s">
        <v>37</v>
      </c>
      <c r="L1" s="27"/>
      <c r="M1" s="27"/>
      <c r="N1" s="27"/>
      <c r="O1" s="27" t="s">
        <v>38</v>
      </c>
      <c r="P1" s="27"/>
      <c r="Q1" t="s">
        <v>39</v>
      </c>
      <c r="R1" t="s">
        <v>40</v>
      </c>
    </row>
    <row r="2" spans="1:18" x14ac:dyDescent="0.45">
      <c r="A2" s="1" t="s">
        <v>0</v>
      </c>
      <c r="B2" s="1" t="s">
        <v>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 t="s">
        <v>47</v>
      </c>
      <c r="L2" s="2" t="s">
        <v>48</v>
      </c>
      <c r="M2" s="2">
        <v>2</v>
      </c>
      <c r="N2" s="2">
        <v>3</v>
      </c>
      <c r="O2" s="2">
        <v>1</v>
      </c>
      <c r="P2" s="2">
        <v>2</v>
      </c>
    </row>
    <row r="3" spans="1:18" x14ac:dyDescent="0.45">
      <c r="A3" s="1"/>
      <c r="B3" s="1"/>
      <c r="C3" s="16">
        <v>1</v>
      </c>
      <c r="D3" s="16">
        <v>1</v>
      </c>
      <c r="E3" s="16">
        <v>1</v>
      </c>
      <c r="F3" s="16">
        <v>1</v>
      </c>
      <c r="G3" s="16">
        <v>1</v>
      </c>
      <c r="H3" s="16">
        <v>1</v>
      </c>
      <c r="I3" s="16">
        <v>1</v>
      </c>
      <c r="J3" s="16">
        <v>1</v>
      </c>
      <c r="K3" s="16">
        <v>1.5</v>
      </c>
      <c r="L3" s="16">
        <v>1.5</v>
      </c>
      <c r="M3" s="16">
        <v>3</v>
      </c>
      <c r="N3" s="16">
        <v>2</v>
      </c>
      <c r="O3" s="16">
        <v>3</v>
      </c>
      <c r="P3" s="16">
        <v>1</v>
      </c>
      <c r="Q3" s="17">
        <f>SUM(C3:P3)</f>
        <v>20</v>
      </c>
      <c r="R3" s="5"/>
    </row>
    <row r="4" spans="1:18" x14ac:dyDescent="0.45">
      <c r="A4">
        <v>64760</v>
      </c>
      <c r="B4" t="s">
        <v>72</v>
      </c>
      <c r="C4">
        <v>1</v>
      </c>
      <c r="D4">
        <v>-0.25</v>
      </c>
      <c r="E4">
        <v>1</v>
      </c>
      <c r="F4">
        <v>-0.25</v>
      </c>
      <c r="G4">
        <v>-0.25</v>
      </c>
      <c r="H4">
        <v>1</v>
      </c>
      <c r="I4">
        <v>1</v>
      </c>
      <c r="J4">
        <v>1</v>
      </c>
      <c r="K4">
        <v>1.5</v>
      </c>
      <c r="L4">
        <v>1.5</v>
      </c>
      <c r="M4">
        <v>1.5</v>
      </c>
      <c r="N4">
        <v>1</v>
      </c>
      <c r="O4">
        <v>1.25</v>
      </c>
      <c r="P4">
        <v>0</v>
      </c>
      <c r="Q4" s="28">
        <f>SUM(C4:P4)</f>
        <v>11</v>
      </c>
      <c r="R4" s="5">
        <f t="shared" ref="R3:R6" si="0">ROUND(Q4,0)</f>
        <v>11</v>
      </c>
    </row>
    <row r="5" spans="1:18" x14ac:dyDescent="0.45">
      <c r="A5">
        <v>65341</v>
      </c>
      <c r="B5" t="s">
        <v>73</v>
      </c>
      <c r="C5">
        <v>1</v>
      </c>
      <c r="D5">
        <v>1</v>
      </c>
      <c r="E5">
        <v>1</v>
      </c>
      <c r="F5">
        <v>1</v>
      </c>
      <c r="G5">
        <v>1</v>
      </c>
      <c r="H5">
        <v>-0.25</v>
      </c>
      <c r="I5">
        <v>1</v>
      </c>
      <c r="J5">
        <v>-0.25</v>
      </c>
      <c r="K5">
        <v>1.375</v>
      </c>
      <c r="L5">
        <v>1.5</v>
      </c>
      <c r="M5">
        <v>2.25</v>
      </c>
      <c r="N5">
        <v>1</v>
      </c>
      <c r="O5">
        <v>1</v>
      </c>
      <c r="P5">
        <v>0</v>
      </c>
      <c r="Q5" s="28">
        <f t="shared" ref="Q5:Q6" si="1">SUM(C5:P5)</f>
        <v>12.625</v>
      </c>
      <c r="R5" s="5">
        <f t="shared" si="0"/>
        <v>13</v>
      </c>
    </row>
    <row r="6" spans="1:18" x14ac:dyDescent="0.45">
      <c r="A6">
        <v>64784</v>
      </c>
      <c r="B6" t="s">
        <v>74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-0.25</v>
      </c>
      <c r="K6">
        <v>1.5</v>
      </c>
      <c r="L6">
        <v>1.375</v>
      </c>
      <c r="M6">
        <v>2.5</v>
      </c>
      <c r="N6">
        <v>0.875</v>
      </c>
      <c r="O6">
        <v>1.5</v>
      </c>
      <c r="P6">
        <v>0</v>
      </c>
      <c r="Q6" s="28">
        <f t="shared" si="1"/>
        <v>14.5</v>
      </c>
      <c r="R6" s="5">
        <f t="shared" si="0"/>
        <v>15</v>
      </c>
    </row>
    <row r="7" spans="1:18" x14ac:dyDescent="0.45">
      <c r="Q7" s="17"/>
      <c r="R7" s="5"/>
    </row>
    <row r="8" spans="1:18" x14ac:dyDescent="0.45">
      <c r="Q8" s="17"/>
      <c r="R8" s="5"/>
    </row>
    <row r="9" spans="1:18" x14ac:dyDescent="0.45">
      <c r="Q9" s="17"/>
      <c r="R9" s="5"/>
    </row>
    <row r="10" spans="1:18" x14ac:dyDescent="0.45">
      <c r="Q10" s="17"/>
      <c r="R10" s="5"/>
    </row>
    <row r="11" spans="1:18" x14ac:dyDescent="0.45">
      <c r="Q11" s="17"/>
      <c r="R11" s="5"/>
    </row>
    <row r="12" spans="1:18" x14ac:dyDescent="0.45">
      <c r="Q12" s="17"/>
      <c r="R12" s="5"/>
    </row>
    <row r="13" spans="1:18" x14ac:dyDescent="0.45">
      <c r="Q13" s="17"/>
      <c r="R13" s="5"/>
    </row>
    <row r="14" spans="1:18" x14ac:dyDescent="0.45">
      <c r="Q14" s="17"/>
      <c r="R14" s="5"/>
    </row>
    <row r="15" spans="1:18" x14ac:dyDescent="0.45">
      <c r="Q15" s="17"/>
      <c r="R15" s="5"/>
    </row>
    <row r="16" spans="1:18" x14ac:dyDescent="0.45">
      <c r="Q16" s="17"/>
      <c r="R16" s="5"/>
    </row>
    <row r="17" spans="17:22" x14ac:dyDescent="0.45">
      <c r="Q17" s="17"/>
      <c r="R17" s="5"/>
    </row>
    <row r="18" spans="17:22" x14ac:dyDescent="0.45">
      <c r="Q18" s="17"/>
      <c r="R18" s="5"/>
    </row>
    <row r="19" spans="17:22" x14ac:dyDescent="0.45">
      <c r="Q19" s="17"/>
      <c r="R19" s="5"/>
    </row>
    <row r="20" spans="17:22" x14ac:dyDescent="0.45">
      <c r="Q20" s="17"/>
      <c r="R20" s="5"/>
      <c r="V20" s="3"/>
    </row>
    <row r="21" spans="17:22" x14ac:dyDescent="0.45">
      <c r="Q21" s="17"/>
      <c r="R21" s="5"/>
      <c r="V21" s="5"/>
    </row>
    <row r="22" spans="17:22" x14ac:dyDescent="0.45">
      <c r="Q22" s="17"/>
      <c r="R22" s="5"/>
      <c r="V22" s="5"/>
    </row>
    <row r="23" spans="17:22" x14ac:dyDescent="0.45">
      <c r="Q23" s="17"/>
      <c r="R23" s="5"/>
    </row>
    <row r="24" spans="17:22" x14ac:dyDescent="0.45">
      <c r="Q24" s="17"/>
      <c r="R24" s="5"/>
    </row>
    <row r="25" spans="17:22" x14ac:dyDescent="0.45">
      <c r="Q25" s="17"/>
      <c r="R25" s="5"/>
    </row>
    <row r="26" spans="17:22" x14ac:dyDescent="0.45">
      <c r="Q26" s="17"/>
      <c r="R26" s="5"/>
    </row>
    <row r="27" spans="17:22" x14ac:dyDescent="0.45">
      <c r="Q27" s="17"/>
      <c r="R27" s="5"/>
    </row>
    <row r="28" spans="17:22" x14ac:dyDescent="0.45">
      <c r="Q28" s="17"/>
      <c r="R28" s="5"/>
    </row>
    <row r="29" spans="17:22" x14ac:dyDescent="0.45">
      <c r="Q29" s="17"/>
      <c r="R29" s="5"/>
    </row>
    <row r="30" spans="17:22" x14ac:dyDescent="0.45">
      <c r="Q30" s="17"/>
      <c r="R30" s="5"/>
    </row>
    <row r="31" spans="17:22" x14ac:dyDescent="0.45">
      <c r="Q31" s="17"/>
      <c r="R31" s="5"/>
    </row>
    <row r="32" spans="17:22" x14ac:dyDescent="0.45">
      <c r="Q32" s="17"/>
      <c r="R32" s="5"/>
    </row>
    <row r="33" spans="17:18" x14ac:dyDescent="0.45">
      <c r="Q33" s="17"/>
      <c r="R33" s="5"/>
    </row>
    <row r="34" spans="17:18" x14ac:dyDescent="0.45">
      <c r="Q34" s="17"/>
      <c r="R34" s="5"/>
    </row>
    <row r="35" spans="17:18" x14ac:dyDescent="0.45">
      <c r="Q35" s="17"/>
      <c r="R35" s="5"/>
    </row>
    <row r="36" spans="17:18" x14ac:dyDescent="0.45">
      <c r="Q36" s="17"/>
      <c r="R36" s="5"/>
    </row>
    <row r="37" spans="17:18" x14ac:dyDescent="0.45">
      <c r="Q37" s="17"/>
      <c r="R37" s="5"/>
    </row>
    <row r="38" spans="17:18" x14ac:dyDescent="0.45">
      <c r="Q38" s="17"/>
      <c r="R38" s="5"/>
    </row>
    <row r="39" spans="17:18" x14ac:dyDescent="0.45">
      <c r="Q39" s="17"/>
      <c r="R39" s="5"/>
    </row>
    <row r="40" spans="17:18" x14ac:dyDescent="0.45">
      <c r="Q40" s="17"/>
      <c r="R40" s="5"/>
    </row>
    <row r="41" spans="17:18" x14ac:dyDescent="0.45">
      <c r="Q41" s="17"/>
      <c r="R41" s="5"/>
    </row>
    <row r="42" spans="17:18" x14ac:dyDescent="0.45">
      <c r="Q42" s="17"/>
      <c r="R42" s="5"/>
    </row>
    <row r="43" spans="17:18" x14ac:dyDescent="0.45">
      <c r="Q43" s="17"/>
      <c r="R43" s="5"/>
    </row>
    <row r="45" spans="17:18" x14ac:dyDescent="0.45">
      <c r="R45" s="5"/>
    </row>
  </sheetData>
  <mergeCells count="3">
    <mergeCell ref="C1:J1"/>
    <mergeCell ref="K1:N1"/>
    <mergeCell ref="O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1520-44BE-4520-A6D8-6DB0D02A7851}">
  <dimension ref="A1:B8"/>
  <sheetViews>
    <sheetView workbookViewId="0">
      <selection activeCell="A9" sqref="A9:A10"/>
    </sheetView>
  </sheetViews>
  <sheetFormatPr defaultRowHeight="14.25" x14ac:dyDescent="0.45"/>
  <sheetData>
    <row r="1" spans="1:2" x14ac:dyDescent="0.45">
      <c r="A1">
        <v>1</v>
      </c>
      <c r="B1" t="s">
        <v>16</v>
      </c>
    </row>
    <row r="2" spans="1:2" x14ac:dyDescent="0.45">
      <c r="A2">
        <v>2</v>
      </c>
      <c r="B2" t="s">
        <v>17</v>
      </c>
    </row>
    <row r="3" spans="1:2" x14ac:dyDescent="0.45">
      <c r="A3">
        <v>3</v>
      </c>
      <c r="B3" t="s">
        <v>15</v>
      </c>
    </row>
    <row r="4" spans="1:2" x14ac:dyDescent="0.45">
      <c r="A4">
        <v>4</v>
      </c>
      <c r="B4" t="s">
        <v>15</v>
      </c>
    </row>
    <row r="5" spans="1:2" x14ac:dyDescent="0.45">
      <c r="A5">
        <v>5</v>
      </c>
      <c r="B5" t="s">
        <v>18</v>
      </c>
    </row>
    <row r="6" spans="1:2" x14ac:dyDescent="0.45">
      <c r="A6">
        <v>6</v>
      </c>
      <c r="B6" t="s">
        <v>18</v>
      </c>
    </row>
    <row r="7" spans="1:2" x14ac:dyDescent="0.45">
      <c r="A7">
        <v>7</v>
      </c>
      <c r="B7" t="s">
        <v>15</v>
      </c>
    </row>
    <row r="8" spans="1:2" x14ac:dyDescent="0.45">
      <c r="A8">
        <v>8</v>
      </c>
      <c r="B8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C117-CB26-48D6-A684-B6A02D8D4E98}">
  <dimension ref="A1:C24"/>
  <sheetViews>
    <sheetView workbookViewId="0">
      <selection activeCell="B22" sqref="B22"/>
    </sheetView>
  </sheetViews>
  <sheetFormatPr defaultRowHeight="14.25" x14ac:dyDescent="0.45"/>
  <sheetData>
    <row r="1" spans="1:3" x14ac:dyDescent="0.45">
      <c r="A1" s="18" t="s">
        <v>47</v>
      </c>
    </row>
    <row r="5" spans="1:3" x14ac:dyDescent="0.45">
      <c r="B5" s="2" t="s">
        <v>43</v>
      </c>
      <c r="C5" s="2" t="s">
        <v>44</v>
      </c>
    </row>
    <row r="6" spans="1:3" x14ac:dyDescent="0.45">
      <c r="A6" t="s">
        <v>42</v>
      </c>
      <c r="B6" s="3">
        <v>2E-3</v>
      </c>
      <c r="C6" s="3">
        <v>0.01</v>
      </c>
    </row>
    <row r="7" spans="1:3" x14ac:dyDescent="0.45">
      <c r="A7" t="s">
        <v>6</v>
      </c>
      <c r="B7" s="3">
        <v>0.03</v>
      </c>
      <c r="C7" s="3">
        <v>0.03</v>
      </c>
    </row>
    <row r="8" spans="1:3" ht="14.65" x14ac:dyDescent="0.45">
      <c r="A8" s="23" t="s">
        <v>46</v>
      </c>
      <c r="B8" s="3">
        <v>2E-3</v>
      </c>
      <c r="C8" s="3">
        <v>0.01</v>
      </c>
    </row>
    <row r="9" spans="1:3" x14ac:dyDescent="0.45">
      <c r="A9" t="s">
        <v>75</v>
      </c>
      <c r="B9" s="3">
        <v>0.6</v>
      </c>
      <c r="C9" s="3">
        <v>0.6</v>
      </c>
    </row>
    <row r="10" spans="1:3" x14ac:dyDescent="0.45">
      <c r="A10" t="s">
        <v>41</v>
      </c>
      <c r="B10" s="22">
        <f>B8*B9</f>
        <v>1.1999999999999999E-3</v>
      </c>
      <c r="C10" s="22">
        <f>C8*C9</f>
        <v>6.0000000000000001E-3</v>
      </c>
    </row>
    <row r="11" spans="1:3" x14ac:dyDescent="0.45">
      <c r="A11" t="s">
        <v>45</v>
      </c>
      <c r="B11" s="17">
        <f>100/(1+B7+B10)</f>
        <v>96.974398758727688</v>
      </c>
      <c r="C11" s="17">
        <f>100/(1+C7+C10)</f>
        <v>96.525096525096515</v>
      </c>
    </row>
    <row r="13" spans="1:3" x14ac:dyDescent="0.45">
      <c r="A13" s="18" t="s">
        <v>48</v>
      </c>
    </row>
    <row r="19" spans="1:3" x14ac:dyDescent="0.45">
      <c r="B19" s="2" t="s">
        <v>43</v>
      </c>
      <c r="C19" s="2" t="s">
        <v>44</v>
      </c>
    </row>
    <row r="20" spans="1:3" x14ac:dyDescent="0.45">
      <c r="A20" t="s">
        <v>42</v>
      </c>
      <c r="B20" s="3">
        <v>2E-3</v>
      </c>
      <c r="C20" s="3">
        <v>0.01</v>
      </c>
    </row>
    <row r="21" spans="1:3" x14ac:dyDescent="0.45">
      <c r="A21" t="s">
        <v>6</v>
      </c>
      <c r="B21" s="3">
        <f>B7</f>
        <v>0.03</v>
      </c>
      <c r="C21" s="3">
        <f>C7</f>
        <v>0.03</v>
      </c>
    </row>
    <row r="22" spans="1:3" x14ac:dyDescent="0.45">
      <c r="A22" t="s">
        <v>45</v>
      </c>
      <c r="B22" s="17">
        <f>((B8*(1-B9)+(1-B8))*100)/(1+B21)</f>
        <v>96.970873786407765</v>
      </c>
      <c r="C22" s="17">
        <f>((C8*(1-C9)+(1-C8))*100)/(1+C21)</f>
        <v>96.504854368932044</v>
      </c>
    </row>
    <row r="24" spans="1:3" x14ac:dyDescent="0.45">
      <c r="B24" s="24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1" r:id="rId3">
          <object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3</xdr:col>
                <xdr:colOff>357188</xdr:colOff>
                <xdr:row>16</xdr:row>
                <xdr:rowOff>90488</xdr:rowOff>
              </to>
            </anchor>
          </objectPr>
        </oleObject>
      </mc:Choice>
      <mc:Fallback>
        <oleObject shapeId="5121" r:id="rId3"/>
      </mc:Fallback>
    </mc:AlternateContent>
    <mc:AlternateContent xmlns:mc="http://schemas.openxmlformats.org/markup-compatibility/2006">
      <mc:Choice Requires="x14">
        <oleObject shapeId="5123" r:id="rId5">
          <objectPr defaultSize="0" r:id="rId6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2</xdr:col>
                <xdr:colOff>309563</xdr:colOff>
                <xdr:row>2</xdr:row>
                <xdr:rowOff>123825</xdr:rowOff>
              </to>
            </anchor>
          </objectPr>
        </oleObject>
      </mc:Choice>
      <mc:Fallback>
        <oleObject shapeId="5123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A4B1-03B5-420D-BEB8-EC862B26A2BF}">
  <dimension ref="A1:K10"/>
  <sheetViews>
    <sheetView workbookViewId="0">
      <selection activeCell="H4" sqref="H4"/>
    </sheetView>
  </sheetViews>
  <sheetFormatPr defaultRowHeight="14.25" x14ac:dyDescent="0.45"/>
  <cols>
    <col min="2" max="2" width="19" bestFit="1" customWidth="1"/>
    <col min="3" max="3" width="17.73046875" bestFit="1" customWidth="1"/>
    <col min="4" max="4" width="17.796875" bestFit="1" customWidth="1"/>
    <col min="5" max="5" width="18.59765625" bestFit="1" customWidth="1"/>
    <col min="6" max="6" width="16.46484375" bestFit="1" customWidth="1"/>
    <col min="7" max="7" width="16.46484375" customWidth="1"/>
    <col min="8" max="8" width="13.796875" customWidth="1"/>
    <col min="10" max="10" width="11.06640625" bestFit="1" customWidth="1"/>
  </cols>
  <sheetData>
    <row r="1" spans="1:11" ht="14.65" x14ac:dyDescent="0.45"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20</v>
      </c>
      <c r="H1" s="2" t="s">
        <v>21</v>
      </c>
      <c r="J1" s="6" t="s">
        <v>24</v>
      </c>
      <c r="K1" s="14">
        <f>'II.1.1 and II.1.2'!B8</f>
        <v>2E-3</v>
      </c>
    </row>
    <row r="2" spans="1:11" x14ac:dyDescent="0.45"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/>
      <c r="H2" s="2" t="s">
        <v>30</v>
      </c>
      <c r="J2" s="8" t="s">
        <v>31</v>
      </c>
      <c r="K2" s="7">
        <f>'II.1.1 and II.1.2'!B7</f>
        <v>0.03</v>
      </c>
    </row>
    <row r="3" spans="1:11" x14ac:dyDescent="0.45">
      <c r="A3">
        <v>1</v>
      </c>
      <c r="B3" s="9">
        <f>EXP(-K$1*A3)</f>
        <v>0.99800199866733308</v>
      </c>
      <c r="C3" s="20">
        <f>EXP(-K$2*A3)</f>
        <v>0.97044553354850815</v>
      </c>
      <c r="D3" s="20">
        <f>B3*C3</f>
        <v>0.9685065820791976</v>
      </c>
      <c r="E3" s="20">
        <f>1-B3</f>
        <v>1.998001332666921E-3</v>
      </c>
      <c r="F3" s="21">
        <f>(1-K$3)*E3</f>
        <v>1.1988007996001527E-3</v>
      </c>
      <c r="G3" s="9">
        <f>EXP(-K$2*(A3-K$4))</f>
        <v>0.97044553354850815</v>
      </c>
      <c r="H3" s="21">
        <f>F3*G3</f>
        <v>1.1633708815863484E-3</v>
      </c>
      <c r="J3" s="8" t="s">
        <v>32</v>
      </c>
      <c r="K3" s="7">
        <v>0.4</v>
      </c>
    </row>
    <row r="4" spans="1:11" x14ac:dyDescent="0.45">
      <c r="A4">
        <v>2</v>
      </c>
      <c r="B4" s="9">
        <f>EXP(-K$1*A4)</f>
        <v>0.99600798934399148</v>
      </c>
      <c r="C4" s="20">
        <f>EXP(-K$2*A4)</f>
        <v>0.94176453358424872</v>
      </c>
      <c r="D4" s="20">
        <f>B4*C4</f>
        <v>0.93800499953072947</v>
      </c>
      <c r="E4" s="20">
        <f>B3-B4</f>
        <v>1.9940093233415945E-3</v>
      </c>
      <c r="F4" s="21">
        <f>(1-K$3)*E4</f>
        <v>1.1964055940049568E-3</v>
      </c>
      <c r="G4" s="9">
        <f>EXP(-K$2*(A4-K$4))</f>
        <v>0.94176453358424872</v>
      </c>
      <c r="H4" s="21">
        <f>F4*G4</f>
        <v>1.126732356215664E-3</v>
      </c>
      <c r="J4" s="8" t="s">
        <v>33</v>
      </c>
      <c r="K4" s="10">
        <v>0</v>
      </c>
    </row>
    <row r="5" spans="1:11" x14ac:dyDescent="0.45">
      <c r="D5" s="13">
        <f>SUM(D3:D4)</f>
        <v>1.906511581609927</v>
      </c>
      <c r="H5" s="13">
        <f>SUM(H3:H4)</f>
        <v>2.2901032378020124E-3</v>
      </c>
      <c r="J5" s="11" t="s">
        <v>34</v>
      </c>
      <c r="K5" s="19">
        <f>H5/D5</f>
        <v>1.2012008004001565E-3</v>
      </c>
    </row>
    <row r="7" spans="1:11" x14ac:dyDescent="0.45">
      <c r="J7" s="12"/>
    </row>
    <row r="10" spans="1:11" x14ac:dyDescent="0.45">
      <c r="D10" s="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269A-373C-4AF6-B2A1-A6E5BE1BC5DB}">
  <dimension ref="A1:K10"/>
  <sheetViews>
    <sheetView workbookViewId="0">
      <selection activeCell="K4" sqref="K4"/>
    </sheetView>
  </sheetViews>
  <sheetFormatPr defaultRowHeight="14.25" x14ac:dyDescent="0.45"/>
  <cols>
    <col min="2" max="2" width="19" bestFit="1" customWidth="1"/>
    <col min="3" max="3" width="17.73046875" bestFit="1" customWidth="1"/>
    <col min="4" max="4" width="17.796875" bestFit="1" customWidth="1"/>
    <col min="5" max="5" width="18.59765625" bestFit="1" customWidth="1"/>
    <col min="6" max="6" width="16.46484375" bestFit="1" customWidth="1"/>
    <col min="7" max="7" width="16.46484375" customWidth="1"/>
    <col min="8" max="8" width="13.796875" customWidth="1"/>
    <col min="10" max="10" width="11.06640625" bestFit="1" customWidth="1"/>
  </cols>
  <sheetData>
    <row r="1" spans="1:11" ht="14.65" x14ac:dyDescent="0.45"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20</v>
      </c>
      <c r="H1" s="2" t="s">
        <v>21</v>
      </c>
      <c r="J1" s="6" t="s">
        <v>24</v>
      </c>
      <c r="K1" s="14">
        <f>'II.1.1 and II.1.2'!C8</f>
        <v>0.01</v>
      </c>
    </row>
    <row r="2" spans="1:11" x14ac:dyDescent="0.45"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/>
      <c r="H2" s="2" t="s">
        <v>30</v>
      </c>
      <c r="J2" s="8" t="s">
        <v>31</v>
      </c>
      <c r="K2" s="7">
        <f>'II.1.1 and II.1.2'!C7</f>
        <v>0.03</v>
      </c>
    </row>
    <row r="3" spans="1:11" x14ac:dyDescent="0.45">
      <c r="A3">
        <v>1</v>
      </c>
      <c r="B3" s="9">
        <f>EXP(-K$1*A3)</f>
        <v>0.99004983374916811</v>
      </c>
      <c r="C3" s="20">
        <f>EXP(-K$2*A3)</f>
        <v>0.97044553354850815</v>
      </c>
      <c r="D3" s="20">
        <f>B3*C3</f>
        <v>0.96078943915232329</v>
      </c>
      <c r="E3" s="9">
        <f>1-B3</f>
        <v>9.9501662508318933E-3</v>
      </c>
      <c r="F3" s="21">
        <f>(1-K$3)*E3</f>
        <v>5.9700997504991355E-3</v>
      </c>
      <c r="G3" s="9">
        <f>EXP(-K$2*(A3-K$4))</f>
        <v>0.97044553354850815</v>
      </c>
      <c r="H3" s="21">
        <f>F3*G3</f>
        <v>5.7936566377109486E-3</v>
      </c>
      <c r="J3" s="8" t="s">
        <v>32</v>
      </c>
      <c r="K3" s="7">
        <v>0.4</v>
      </c>
    </row>
    <row r="4" spans="1:11" x14ac:dyDescent="0.45">
      <c r="A4">
        <v>2</v>
      </c>
      <c r="B4" s="9">
        <f>EXP(-K$1*A4)</f>
        <v>0.98019867330675525</v>
      </c>
      <c r="C4" s="20">
        <f>EXP(-K$2*A4)</f>
        <v>0.94176453358424872</v>
      </c>
      <c r="D4" s="20">
        <f>B4*C4</f>
        <v>0.92311634638663576</v>
      </c>
      <c r="E4" s="9">
        <f>B3-B4</f>
        <v>9.851160442412854E-3</v>
      </c>
      <c r="F4" s="21">
        <f>(1-K$3)*E4</f>
        <v>5.9106962654477124E-3</v>
      </c>
      <c r="G4" s="9">
        <f>EXP(-K$2*(A4-K$4))</f>
        <v>0.94176453358424872</v>
      </c>
      <c r="H4" s="21">
        <f>F4*G4</f>
        <v>5.5664841115875257E-3</v>
      </c>
      <c r="J4" s="8" t="s">
        <v>33</v>
      </c>
      <c r="K4" s="10">
        <v>0</v>
      </c>
    </row>
    <row r="5" spans="1:11" x14ac:dyDescent="0.45">
      <c r="D5" s="13">
        <f>SUM(D3:D4)</f>
        <v>1.8839057855389592</v>
      </c>
      <c r="H5" s="13">
        <f>SUM(H3:H4)</f>
        <v>1.1360140749298475E-2</v>
      </c>
      <c r="J5" s="11" t="s">
        <v>34</v>
      </c>
      <c r="K5" s="19">
        <f>H5/D5</f>
        <v>6.0301002505008484E-3</v>
      </c>
    </row>
    <row r="7" spans="1:11" x14ac:dyDescent="0.45">
      <c r="J7" s="12"/>
    </row>
    <row r="10" spans="1:11" x14ac:dyDescent="0.45">
      <c r="D10" s="3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205B-61D8-40A6-AC0C-FDEF8994C586}">
  <dimension ref="A1:E8"/>
  <sheetViews>
    <sheetView workbookViewId="0">
      <selection activeCell="B5" sqref="B5"/>
    </sheetView>
  </sheetViews>
  <sheetFormatPr defaultRowHeight="14.25" x14ac:dyDescent="0.45"/>
  <sheetData>
    <row r="1" spans="1:5" x14ac:dyDescent="0.45">
      <c r="B1" s="2" t="s">
        <v>51</v>
      </c>
      <c r="C1" s="2" t="s">
        <v>52</v>
      </c>
      <c r="E1" s="15" t="s">
        <v>35</v>
      </c>
    </row>
    <row r="2" spans="1:5" x14ac:dyDescent="0.45">
      <c r="A2" t="s">
        <v>49</v>
      </c>
      <c r="B2" s="3">
        <v>2E-3</v>
      </c>
      <c r="C2" s="3">
        <v>0.01</v>
      </c>
    </row>
    <row r="3" spans="1:5" x14ac:dyDescent="0.45">
      <c r="A3" t="s">
        <v>50</v>
      </c>
      <c r="B3" s="3">
        <f>B2*2</f>
        <v>4.0000000000000001E-3</v>
      </c>
      <c r="C3" s="3">
        <f>C2*2</f>
        <v>0.02</v>
      </c>
    </row>
    <row r="4" spans="1:5" x14ac:dyDescent="0.45">
      <c r="A4" t="s">
        <v>57</v>
      </c>
      <c r="B4" s="3">
        <f>B2</f>
        <v>2E-3</v>
      </c>
      <c r="C4" s="3">
        <f>C2</f>
        <v>0.01</v>
      </c>
    </row>
    <row r="5" spans="1:5" x14ac:dyDescent="0.45">
      <c r="A5" t="s">
        <v>53</v>
      </c>
      <c r="B5" s="24">
        <f>B2+B3</f>
        <v>6.0000000000000001E-3</v>
      </c>
      <c r="C5" s="24">
        <f>C2+C3</f>
        <v>0.03</v>
      </c>
    </row>
    <row r="6" spans="1:5" x14ac:dyDescent="0.45">
      <c r="A6" t="s">
        <v>55</v>
      </c>
      <c r="B6" s="24">
        <f>1-B4</f>
        <v>0.998</v>
      </c>
      <c r="C6" s="24">
        <f>1-C4</f>
        <v>0.99</v>
      </c>
    </row>
    <row r="7" spans="1:5" x14ac:dyDescent="0.45">
      <c r="A7" t="s">
        <v>56</v>
      </c>
      <c r="B7" s="24">
        <f>1-B5</f>
        <v>0.99399999999999999</v>
      </c>
      <c r="C7" s="24">
        <f>1-C5</f>
        <v>0.97</v>
      </c>
    </row>
    <row r="8" spans="1:5" x14ac:dyDescent="0.45">
      <c r="A8" t="s">
        <v>54</v>
      </c>
      <c r="B8" s="29">
        <f>-(B7-B6)/B6</f>
        <v>4.0080160320641314E-3</v>
      </c>
      <c r="C8" s="22">
        <f>-(C7-C6)/C6</f>
        <v>2.0202020202020221E-2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AFAB-3A2D-427C-A6EC-24808EB9FEBB}">
  <dimension ref="A1:E23"/>
  <sheetViews>
    <sheetView workbookViewId="0">
      <selection activeCell="B17" sqref="B17"/>
    </sheetView>
  </sheetViews>
  <sheetFormatPr defaultRowHeight="14.25" x14ac:dyDescent="0.45"/>
  <cols>
    <col min="1" max="2" width="12.33203125" bestFit="1" customWidth="1"/>
  </cols>
  <sheetData>
    <row r="1" spans="1:5" x14ac:dyDescent="0.45">
      <c r="A1" s="18" t="s">
        <v>13</v>
      </c>
    </row>
    <row r="3" spans="1:5" x14ac:dyDescent="0.45">
      <c r="A3" t="s">
        <v>61</v>
      </c>
    </row>
    <row r="5" spans="1:5" x14ac:dyDescent="0.45">
      <c r="B5" s="2" t="s">
        <v>58</v>
      </c>
      <c r="C5" s="2"/>
      <c r="D5" s="2"/>
    </row>
    <row r="6" spans="1:5" x14ac:dyDescent="0.45">
      <c r="B6" s="2" t="s">
        <v>59</v>
      </c>
      <c r="C6" s="2"/>
      <c r="E6" t="s">
        <v>3</v>
      </c>
    </row>
    <row r="7" spans="1:5" x14ac:dyDescent="0.45">
      <c r="A7" t="s">
        <v>2</v>
      </c>
      <c r="B7">
        <v>30</v>
      </c>
    </row>
    <row r="8" spans="1:5" x14ac:dyDescent="0.45">
      <c r="A8" t="s">
        <v>4</v>
      </c>
      <c r="B8">
        <v>20</v>
      </c>
    </row>
    <row r="9" spans="1:5" x14ac:dyDescent="0.45">
      <c r="A9" t="s">
        <v>5</v>
      </c>
      <c r="B9">
        <v>1</v>
      </c>
    </row>
    <row r="10" spans="1:5" x14ac:dyDescent="0.45">
      <c r="A10" t="s">
        <v>6</v>
      </c>
      <c r="B10" s="3">
        <v>0.03</v>
      </c>
    </row>
    <row r="11" spans="1:5" ht="14.65" x14ac:dyDescent="0.45">
      <c r="A11" s="4" t="s">
        <v>7</v>
      </c>
      <c r="B11" s="3">
        <f>SQRT(0.07)</f>
        <v>0.26457513110645908</v>
      </c>
    </row>
    <row r="12" spans="1:5" x14ac:dyDescent="0.45">
      <c r="A12" t="s">
        <v>8</v>
      </c>
      <c r="B12" s="3">
        <f>1/B9</f>
        <v>1</v>
      </c>
    </row>
    <row r="13" spans="1:5" x14ac:dyDescent="0.45">
      <c r="A13" t="s">
        <v>9</v>
      </c>
      <c r="B13">
        <f>(LN(B7/B8)+(B10-B12+B11^2/2)*B9)/(B11*SQRT(B9))</f>
        <v>-2.0014537635389571</v>
      </c>
    </row>
    <row r="14" spans="1:5" x14ac:dyDescent="0.45">
      <c r="A14" t="s">
        <v>10</v>
      </c>
      <c r="B14">
        <f>B13-B11*SQRT(B9)</f>
        <v>-2.2660288946454163</v>
      </c>
    </row>
    <row r="15" spans="1:5" x14ac:dyDescent="0.45">
      <c r="A15" t="s">
        <v>11</v>
      </c>
      <c r="B15" s="20">
        <f>NORMSDIST(B13)</f>
        <v>2.267175587275122E-2</v>
      </c>
    </row>
    <row r="16" spans="1:5" x14ac:dyDescent="0.45">
      <c r="A16" t="s">
        <v>12</v>
      </c>
      <c r="B16" s="20">
        <f>NORMSDIST(B14)</f>
        <v>1.1724807088243392E-2</v>
      </c>
    </row>
    <row r="17" spans="1:3" x14ac:dyDescent="0.45">
      <c r="A17" t="s">
        <v>60</v>
      </c>
      <c r="B17" s="9">
        <f>B7*EXP(-B12*B9)*(B15-1)-B8*EXP(-B10*B9)*(B16-1)</f>
        <v>8.3951758888421111</v>
      </c>
      <c r="C17" s="17"/>
    </row>
    <row r="18" spans="1:3" x14ac:dyDescent="0.45">
      <c r="A18" s="25"/>
      <c r="B18" s="26"/>
      <c r="C18" s="17"/>
    </row>
    <row r="19" spans="1:3" x14ac:dyDescent="0.45">
      <c r="A19" s="18" t="s">
        <v>14</v>
      </c>
      <c r="B19" s="26"/>
      <c r="C19" s="5"/>
    </row>
    <row r="20" spans="1:3" x14ac:dyDescent="0.45">
      <c r="A20" s="25"/>
      <c r="B20" s="25"/>
    </row>
    <row r="21" spans="1:3" x14ac:dyDescent="0.45">
      <c r="A21" s="25" t="s">
        <v>69</v>
      </c>
      <c r="B21" s="25"/>
    </row>
    <row r="22" spans="1:3" x14ac:dyDescent="0.45">
      <c r="A22" s="25" t="s">
        <v>71</v>
      </c>
      <c r="B22" s="25"/>
    </row>
    <row r="23" spans="1:3" x14ac:dyDescent="0.45">
      <c r="A23" s="25" t="s">
        <v>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Repeat</vt:lpstr>
      <vt:lpstr>Improvement</vt:lpstr>
      <vt:lpstr>I</vt:lpstr>
      <vt:lpstr>II.1.1 and II.1.2</vt:lpstr>
      <vt:lpstr>II.2(1)</vt:lpstr>
      <vt:lpstr>II.2(2)</vt:lpstr>
      <vt:lpstr>II.3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HUMBERTO DA CRUZ BARROS DE JESUS LUIS</cp:lastModifiedBy>
  <dcterms:created xsi:type="dcterms:W3CDTF">2026-05-11T10:39:31Z</dcterms:created>
  <dcterms:modified xsi:type="dcterms:W3CDTF">2026-06-12T13:51:10Z</dcterms:modified>
</cp:coreProperties>
</file>