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JBL\Documents\Próprios\ISEG\IRCRM\2024-2025\"/>
    </mc:Choice>
  </mc:AlternateContent>
  <xr:revisionPtr revIDLastSave="0" documentId="13_ncr:1_{20CE38CC-0F2E-4637-8BEA-79004250FF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" sheetId="19" r:id="rId1"/>
  </sheets>
  <definedNames>
    <definedName name="solver_adj" localSheetId="0" hidden="1">DE!$B$42:$B$48</definedName>
    <definedName name="solver_cvg" localSheetId="0" hidden="1">0.001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DE!$Q$14</definedName>
    <definedName name="solver_pre" localSheetId="0" hidden="1">0.000001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9" l="1"/>
  <c r="A5" i="19"/>
  <c r="A4" i="19"/>
  <c r="A3" i="19"/>
  <c r="T20" i="19"/>
  <c r="X20" i="19" s="1"/>
  <c r="U20" i="19"/>
  <c r="V20" i="19"/>
  <c r="W20" i="19"/>
  <c r="Y20" i="19" l="1"/>
  <c r="L13" i="19" l="1"/>
  <c r="L12" i="19"/>
  <c r="L11" i="19"/>
  <c r="L10" i="19"/>
  <c r="L9" i="19"/>
  <c r="F13" i="19"/>
  <c r="P13" i="19" s="1"/>
  <c r="F12" i="19"/>
  <c r="P12" i="19" s="1"/>
  <c r="F11" i="19"/>
  <c r="P11" i="19" s="1"/>
  <c r="F10" i="19"/>
  <c r="P10" i="19" s="1"/>
  <c r="F9" i="19"/>
  <c r="P9" i="19" s="1"/>
  <c r="K9" i="19" l="1"/>
  <c r="K13" i="19"/>
  <c r="K10" i="19"/>
  <c r="K11" i="19"/>
  <c r="K12" i="19"/>
  <c r="C9" i="19"/>
  <c r="Q9" i="19" s="1"/>
  <c r="C10" i="19"/>
  <c r="Q10" i="19" s="1"/>
  <c r="C11" i="19"/>
  <c r="Q11" i="19" s="1"/>
  <c r="C12" i="19"/>
  <c r="Q12" i="19" s="1"/>
  <c r="C13" i="19"/>
  <c r="Q13" i="19" s="1"/>
  <c r="D9" i="19"/>
  <c r="N9" i="19" s="1"/>
  <c r="E9" i="19"/>
  <c r="O9" i="19" s="1"/>
  <c r="G9" i="19"/>
  <c r="H9" i="19"/>
  <c r="D10" i="19"/>
  <c r="N10" i="19" s="1"/>
  <c r="E10" i="19"/>
  <c r="J10" i="19" s="1"/>
  <c r="G10" i="19"/>
  <c r="H10" i="19"/>
  <c r="B23" i="19"/>
  <c r="B32" i="19"/>
  <c r="L8" i="19"/>
  <c r="L7" i="19"/>
  <c r="L6" i="19"/>
  <c r="L5" i="19"/>
  <c r="L4" i="19"/>
  <c r="L3" i="19"/>
  <c r="S3" i="19"/>
  <c r="U3" i="19" s="1"/>
  <c r="Y3" i="19" s="1"/>
  <c r="T4" i="19"/>
  <c r="X4" i="19" s="1"/>
  <c r="U4" i="19"/>
  <c r="AB4" i="19" s="1"/>
  <c r="V4" i="19"/>
  <c r="W4" i="19"/>
  <c r="H5" i="19"/>
  <c r="T5" i="19"/>
  <c r="AD5" i="19" s="1"/>
  <c r="U5" i="19"/>
  <c r="AE5" i="19" s="1"/>
  <c r="V5" i="19"/>
  <c r="W5" i="19"/>
  <c r="T6" i="19"/>
  <c r="X6" i="19" s="1"/>
  <c r="U6" i="19"/>
  <c r="Y6" i="19" s="1"/>
  <c r="V6" i="19"/>
  <c r="W6" i="19"/>
  <c r="T7" i="19"/>
  <c r="U7" i="19"/>
  <c r="Y7" i="19" s="1"/>
  <c r="V7" i="19"/>
  <c r="W7" i="19"/>
  <c r="T8" i="19"/>
  <c r="U8" i="19"/>
  <c r="Y8" i="19" s="1"/>
  <c r="V8" i="19"/>
  <c r="W8" i="19"/>
  <c r="T9" i="19"/>
  <c r="X9" i="19" s="1"/>
  <c r="U9" i="19"/>
  <c r="Y9" i="19" s="1"/>
  <c r="V9" i="19"/>
  <c r="W9" i="19"/>
  <c r="D13" i="19"/>
  <c r="G13" i="19"/>
  <c r="T10" i="19"/>
  <c r="X10" i="19" s="1"/>
  <c r="U10" i="19"/>
  <c r="V10" i="19"/>
  <c r="W10" i="19"/>
  <c r="T11" i="19"/>
  <c r="U11" i="19"/>
  <c r="V11" i="19"/>
  <c r="W11" i="19"/>
  <c r="T12" i="19"/>
  <c r="U12" i="19"/>
  <c r="Y12" i="19" s="1"/>
  <c r="V12" i="19"/>
  <c r="W12" i="19"/>
  <c r="T13" i="19"/>
  <c r="X13" i="19" s="1"/>
  <c r="U13" i="19"/>
  <c r="Y13" i="19" s="1"/>
  <c r="V13" i="19"/>
  <c r="W13" i="19"/>
  <c r="T14" i="19"/>
  <c r="X14" i="19" s="1"/>
  <c r="U14" i="19"/>
  <c r="V14" i="19"/>
  <c r="W14" i="19"/>
  <c r="T15" i="19"/>
  <c r="X15" i="19" s="1"/>
  <c r="U15" i="19"/>
  <c r="Y15" i="19" s="1"/>
  <c r="V15" i="19"/>
  <c r="W15" i="19"/>
  <c r="T16" i="19"/>
  <c r="AG20" i="19" s="1"/>
  <c r="U16" i="19"/>
  <c r="V16" i="19"/>
  <c r="W16" i="19"/>
  <c r="T17" i="19"/>
  <c r="X17" i="19" s="1"/>
  <c r="U17" i="19"/>
  <c r="Y17" i="19" s="1"/>
  <c r="V17" i="19"/>
  <c r="W17" i="19"/>
  <c r="T18" i="19"/>
  <c r="U18" i="19"/>
  <c r="AE20" i="19" s="1"/>
  <c r="V18" i="19"/>
  <c r="W18" i="19"/>
  <c r="T19" i="19"/>
  <c r="U19" i="19"/>
  <c r="V19" i="19"/>
  <c r="W19" i="19"/>
  <c r="T21" i="19"/>
  <c r="U21" i="19"/>
  <c r="V21" i="19"/>
  <c r="W21" i="19"/>
  <c r="T22" i="19"/>
  <c r="U22" i="19"/>
  <c r="V22" i="19"/>
  <c r="W22" i="19"/>
  <c r="T23" i="19"/>
  <c r="U23" i="19"/>
  <c r="Y23" i="19" s="1"/>
  <c r="V23" i="19"/>
  <c r="W23" i="19"/>
  <c r="T24" i="19"/>
  <c r="X24" i="19" s="1"/>
  <c r="U24" i="19"/>
  <c r="Y24" i="19" s="1"/>
  <c r="V24" i="19"/>
  <c r="W24" i="19"/>
  <c r="T25" i="19"/>
  <c r="U25" i="19"/>
  <c r="Y25" i="19" s="1"/>
  <c r="V25" i="19"/>
  <c r="W25" i="19"/>
  <c r="T26" i="19"/>
  <c r="U26" i="19"/>
  <c r="Y26" i="19" s="1"/>
  <c r="V26" i="19"/>
  <c r="W26" i="19"/>
  <c r="T27" i="19"/>
  <c r="X27" i="19" s="1"/>
  <c r="U27" i="19"/>
  <c r="Y27" i="19" s="1"/>
  <c r="V27" i="19"/>
  <c r="W27" i="19"/>
  <c r="T28" i="19"/>
  <c r="X28" i="19" s="1"/>
  <c r="U28" i="19"/>
  <c r="Y28" i="19" s="1"/>
  <c r="V28" i="19"/>
  <c r="W28" i="19"/>
  <c r="T29" i="19"/>
  <c r="U29" i="19"/>
  <c r="Y29" i="19" s="1"/>
  <c r="V29" i="19"/>
  <c r="W29" i="19"/>
  <c r="T30" i="19"/>
  <c r="X30" i="19" s="1"/>
  <c r="U30" i="19"/>
  <c r="Y30" i="19" s="1"/>
  <c r="V30" i="19"/>
  <c r="W30" i="19"/>
  <c r="T31" i="19"/>
  <c r="U31" i="19"/>
  <c r="Y31" i="19" s="1"/>
  <c r="V31" i="19"/>
  <c r="W31" i="19"/>
  <c r="T32" i="19"/>
  <c r="X32" i="19" s="1"/>
  <c r="U32" i="19"/>
  <c r="Y32" i="19" s="1"/>
  <c r="V32" i="19"/>
  <c r="W32" i="19"/>
  <c r="T33" i="19"/>
  <c r="X33" i="19" s="1"/>
  <c r="U33" i="19"/>
  <c r="Y33" i="19" s="1"/>
  <c r="V33" i="19"/>
  <c r="W33" i="19"/>
  <c r="T34" i="19"/>
  <c r="X34" i="19" s="1"/>
  <c r="U34" i="19"/>
  <c r="Y34" i="19" s="1"/>
  <c r="V34" i="19"/>
  <c r="W34" i="19"/>
  <c r="T35" i="19"/>
  <c r="X35" i="19" s="1"/>
  <c r="U35" i="19"/>
  <c r="Y35" i="19" s="1"/>
  <c r="V35" i="19"/>
  <c r="W35" i="19"/>
  <c r="T36" i="19"/>
  <c r="X36" i="19" s="1"/>
  <c r="U36" i="19"/>
  <c r="Y36" i="19" s="1"/>
  <c r="V36" i="19"/>
  <c r="W36" i="19"/>
  <c r="T37" i="19"/>
  <c r="U37" i="19"/>
  <c r="V37" i="19"/>
  <c r="W37" i="19"/>
  <c r="T38" i="19"/>
  <c r="X38" i="19" s="1"/>
  <c r="U38" i="19"/>
  <c r="V38" i="19"/>
  <c r="W38" i="19"/>
  <c r="T39" i="19"/>
  <c r="X39" i="19" s="1"/>
  <c r="U39" i="19"/>
  <c r="V39" i="19"/>
  <c r="W39" i="19"/>
  <c r="T40" i="19"/>
  <c r="X40" i="19" s="1"/>
  <c r="U40" i="19"/>
  <c r="Y40" i="19" s="1"/>
  <c r="V40" i="19"/>
  <c r="W40" i="19"/>
  <c r="T41" i="19"/>
  <c r="U41" i="19"/>
  <c r="V41" i="19"/>
  <c r="W41" i="19"/>
  <c r="T42" i="19"/>
  <c r="X42" i="19" s="1"/>
  <c r="U42" i="19"/>
  <c r="V42" i="19"/>
  <c r="W42" i="19"/>
  <c r="T43" i="19"/>
  <c r="U43" i="19"/>
  <c r="V43" i="19"/>
  <c r="W43" i="19"/>
  <c r="T44" i="19"/>
  <c r="X44" i="19" s="1"/>
  <c r="U44" i="19"/>
  <c r="Y44" i="19" s="1"/>
  <c r="V44" i="19"/>
  <c r="W44" i="19"/>
  <c r="T45" i="19"/>
  <c r="X45" i="19" s="1"/>
  <c r="U45" i="19"/>
  <c r="V45" i="19"/>
  <c r="W45" i="19"/>
  <c r="T46" i="19"/>
  <c r="U46" i="19"/>
  <c r="V46" i="19"/>
  <c r="W46" i="19"/>
  <c r="T47" i="19"/>
  <c r="U47" i="19"/>
  <c r="Y47" i="19" s="1"/>
  <c r="V47" i="19"/>
  <c r="W47" i="19"/>
  <c r="AE46" i="19" l="1"/>
  <c r="AB39" i="19"/>
  <c r="AB45" i="19"/>
  <c r="Y16" i="19"/>
  <c r="AH20" i="19"/>
  <c r="X18" i="19"/>
  <c r="AD20" i="19"/>
  <c r="Y19" i="19"/>
  <c r="AB20" i="19"/>
  <c r="X19" i="19"/>
  <c r="AA20" i="19"/>
  <c r="AD47" i="19"/>
  <c r="AA46" i="19"/>
  <c r="AA25" i="19"/>
  <c r="E7" i="19"/>
  <c r="O7" i="19" s="1"/>
  <c r="H4" i="19"/>
  <c r="G4" i="19"/>
  <c r="D6" i="19"/>
  <c r="N6" i="19" s="1"/>
  <c r="D4" i="19"/>
  <c r="I4" i="19" s="1"/>
  <c r="F4" i="19"/>
  <c r="C8" i="19"/>
  <c r="Q8" i="19" s="1"/>
  <c r="F8" i="19"/>
  <c r="E3" i="19"/>
  <c r="O3" i="19" s="1"/>
  <c r="F3" i="19"/>
  <c r="G7" i="19"/>
  <c r="F7" i="19"/>
  <c r="C5" i="19"/>
  <c r="Q5" i="19" s="1"/>
  <c r="F5" i="19"/>
  <c r="E6" i="19"/>
  <c r="O6" i="19" s="1"/>
  <c r="F6" i="19"/>
  <c r="E4" i="19"/>
  <c r="O4" i="19" s="1"/>
  <c r="D7" i="19"/>
  <c r="N7" i="19" s="1"/>
  <c r="C7" i="19"/>
  <c r="Q7" i="19" s="1"/>
  <c r="H6" i="19"/>
  <c r="C6" i="19"/>
  <c r="Q6" i="19" s="1"/>
  <c r="AA7" i="19"/>
  <c r="G6" i="19"/>
  <c r="T3" i="19"/>
  <c r="X3" i="19" s="1"/>
  <c r="H8" i="19"/>
  <c r="H7" i="19"/>
  <c r="G8" i="19"/>
  <c r="G5" i="19"/>
  <c r="E8" i="19"/>
  <c r="O8" i="19" s="1"/>
  <c r="D8" i="19"/>
  <c r="C4" i="19"/>
  <c r="Q4" i="19" s="1"/>
  <c r="AE22" i="19"/>
  <c r="J9" i="19"/>
  <c r="I9" i="19"/>
  <c r="O10" i="19"/>
  <c r="AB15" i="19"/>
  <c r="AE10" i="19"/>
  <c r="I10" i="19"/>
  <c r="AG31" i="19"/>
  <c r="X25" i="19"/>
  <c r="X31" i="19"/>
  <c r="AG29" i="19"/>
  <c r="X7" i="19"/>
  <c r="AD11" i="19"/>
  <c r="AD27" i="19"/>
  <c r="AD26" i="19"/>
  <c r="AD25" i="19"/>
  <c r="AD31" i="19"/>
  <c r="Y14" i="19"/>
  <c r="AG43" i="19"/>
  <c r="AA30" i="19"/>
  <c r="AE21" i="19"/>
  <c r="AD17" i="19"/>
  <c r="AE16" i="19"/>
  <c r="AD13" i="19"/>
  <c r="AD16" i="19"/>
  <c r="AG8" i="19"/>
  <c r="X47" i="19"/>
  <c r="X26" i="19"/>
  <c r="X29" i="19"/>
  <c r="AA40" i="19"/>
  <c r="AE38" i="19"/>
  <c r="AE37" i="19"/>
  <c r="AG30" i="19"/>
  <c r="AD22" i="19"/>
  <c r="AG21" i="19"/>
  <c r="AA42" i="19"/>
  <c r="AB44" i="19"/>
  <c r="AD29" i="19"/>
  <c r="AA12" i="19"/>
  <c r="AE11" i="19"/>
  <c r="Y43" i="19"/>
  <c r="AE35" i="19"/>
  <c r="Y22" i="19"/>
  <c r="D3" i="19"/>
  <c r="I3" i="19" s="1"/>
  <c r="AE43" i="19"/>
  <c r="X41" i="19"/>
  <c r="AE44" i="19"/>
  <c r="AG26" i="19"/>
  <c r="AA15" i="19"/>
  <c r="H3" i="19"/>
  <c r="C3" i="19"/>
  <c r="Q3" i="19" s="1"/>
  <c r="AG41" i="19"/>
  <c r="AA26" i="19"/>
  <c r="AG27" i="19"/>
  <c r="W3" i="19"/>
  <c r="Y45" i="19"/>
  <c r="X43" i="19"/>
  <c r="X22" i="19"/>
  <c r="Y11" i="19"/>
  <c r="AE18" i="19"/>
  <c r="AH12" i="19"/>
  <c r="X12" i="19"/>
  <c r="X5" i="19"/>
  <c r="AE45" i="19"/>
  <c r="AG42" i="19"/>
  <c r="AH41" i="19"/>
  <c r="Y37" i="19"/>
  <c r="AA22" i="19"/>
  <c r="Y21" i="19"/>
  <c r="AA17" i="19"/>
  <c r="AA13" i="19"/>
  <c r="AE12" i="19"/>
  <c r="AH10" i="19"/>
  <c r="AA8" i="19"/>
  <c r="AB6" i="19"/>
  <c r="V3" i="19"/>
  <c r="AB46" i="19"/>
  <c r="X23" i="19"/>
  <c r="Y10" i="19"/>
  <c r="AB10" i="19"/>
  <c r="X8" i="19"/>
  <c r="Y5" i="19"/>
  <c r="AE47" i="19"/>
  <c r="Y46" i="19"/>
  <c r="AD45" i="19"/>
  <c r="AG19" i="19"/>
  <c r="X16" i="19"/>
  <c r="AG15" i="19"/>
  <c r="AH14" i="19"/>
  <c r="X11" i="19"/>
  <c r="AD10" i="19"/>
  <c r="Y4" i="19"/>
  <c r="AH47" i="19"/>
  <c r="AH46" i="19"/>
  <c r="AB43" i="19"/>
  <c r="AH40" i="19"/>
  <c r="AD30" i="19"/>
  <c r="AA29" i="19"/>
  <c r="AD19" i="19"/>
  <c r="AG17" i="19"/>
  <c r="AH16" i="19"/>
  <c r="AE15" i="19"/>
  <c r="AD14" i="19"/>
  <c r="AG11" i="19"/>
  <c r="AD7" i="19"/>
  <c r="Y42" i="19"/>
  <c r="AB47" i="19"/>
  <c r="AH45" i="19"/>
  <c r="AD42" i="19"/>
  <c r="AE36" i="19"/>
  <c r="AD32" i="19"/>
  <c r="AD28" i="19"/>
  <c r="AD24" i="19"/>
  <c r="AG23" i="19"/>
  <c r="AD21" i="19"/>
  <c r="AB19" i="19"/>
  <c r="AD9" i="19"/>
  <c r="AB5" i="19"/>
  <c r="AD6" i="19"/>
  <c r="Y41" i="19"/>
  <c r="AB40" i="19"/>
  <c r="X37" i="19"/>
  <c r="X21" i="19"/>
  <c r="AB42" i="19"/>
  <c r="AH38" i="19"/>
  <c r="AA32" i="19"/>
  <c r="AA28" i="19"/>
  <c r="AA24" i="19"/>
  <c r="AD23" i="19"/>
  <c r="AA21" i="19"/>
  <c r="AE13" i="19"/>
  <c r="AH8" i="19"/>
  <c r="X46" i="19"/>
  <c r="AH42" i="19"/>
  <c r="Y39" i="19"/>
  <c r="Y38" i="19"/>
  <c r="AG32" i="19"/>
  <c r="AG28" i="19"/>
  <c r="AG24" i="19"/>
  <c r="Y18" i="19"/>
  <c r="AA47" i="19"/>
  <c r="AE39" i="19"/>
  <c r="AA31" i="19"/>
  <c r="AA27" i="19"/>
  <c r="AG25" i="19"/>
  <c r="AA23" i="19"/>
  <c r="AG9" i="19"/>
  <c r="AD8" i="19"/>
  <c r="AG7" i="19"/>
  <c r="AA4" i="19"/>
  <c r="AA44" i="19"/>
  <c r="AG44" i="19"/>
  <c r="AD46" i="19"/>
  <c r="AD44" i="19"/>
  <c r="AG35" i="19"/>
  <c r="AD35" i="19"/>
  <c r="AA35" i="19"/>
  <c r="AG33" i="19"/>
  <c r="AD33" i="19"/>
  <c r="AA33" i="19"/>
  <c r="AB29" i="19"/>
  <c r="AH29" i="19"/>
  <c r="AE29" i="19"/>
  <c r="AB24" i="19"/>
  <c r="AH24" i="19"/>
  <c r="AE24" i="19"/>
  <c r="AB31" i="19"/>
  <c r="AH31" i="19"/>
  <c r="AE33" i="19"/>
  <c r="AE31" i="19"/>
  <c r="AB27" i="19"/>
  <c r="AH27" i="19"/>
  <c r="AE27" i="19"/>
  <c r="AD36" i="19"/>
  <c r="AG36" i="19"/>
  <c r="AA36" i="19"/>
  <c r="AG37" i="19"/>
  <c r="AD39" i="19"/>
  <c r="AD37" i="19"/>
  <c r="AA37" i="19"/>
  <c r="AD34" i="19"/>
  <c r="AG34" i="19"/>
  <c r="AA34" i="19"/>
  <c r="AB32" i="19"/>
  <c r="AH32" i="19"/>
  <c r="AE34" i="19"/>
  <c r="AB30" i="19"/>
  <c r="AH30" i="19"/>
  <c r="AB28" i="19"/>
  <c r="AH28" i="19"/>
  <c r="AB26" i="19"/>
  <c r="AH26" i="19"/>
  <c r="AE19" i="19"/>
  <c r="AB17" i="19"/>
  <c r="AH17" i="19"/>
  <c r="AB18" i="19"/>
  <c r="AE17" i="19"/>
  <c r="AA45" i="19"/>
  <c r="AD43" i="19"/>
  <c r="AA41" i="19"/>
  <c r="AD41" i="19"/>
  <c r="AD38" i="19"/>
  <c r="AD40" i="19"/>
  <c r="AG38" i="19"/>
  <c r="AA38" i="19"/>
  <c r="AE32" i="19"/>
  <c r="AE30" i="19"/>
  <c r="AE28" i="19"/>
  <c r="AE26" i="19"/>
  <c r="AA43" i="19"/>
  <c r="AB41" i="19"/>
  <c r="AH44" i="19"/>
  <c r="AE42" i="19"/>
  <c r="AB21" i="19"/>
  <c r="AH21" i="19"/>
  <c r="I13" i="19"/>
  <c r="N13" i="19"/>
  <c r="AB7" i="19"/>
  <c r="AH7" i="19"/>
  <c r="AB8" i="19"/>
  <c r="AE7" i="19"/>
  <c r="AH43" i="19"/>
  <c r="AE41" i="19"/>
  <c r="AB25" i="19"/>
  <c r="AH25" i="19"/>
  <c r="AB23" i="19"/>
  <c r="AH23" i="19"/>
  <c r="E11" i="19"/>
  <c r="D11" i="19"/>
  <c r="G11" i="19"/>
  <c r="H11" i="19"/>
  <c r="AG47" i="19"/>
  <c r="AG46" i="19"/>
  <c r="AG45" i="19"/>
  <c r="AE40" i="19"/>
  <c r="AH39" i="19"/>
  <c r="AA39" i="19"/>
  <c r="AE25" i="19"/>
  <c r="AE23" i="19"/>
  <c r="AB22" i="19"/>
  <c r="AH22" i="19"/>
  <c r="AA18" i="19"/>
  <c r="AG18" i="19"/>
  <c r="AG22" i="19"/>
  <c r="AA19" i="19"/>
  <c r="AD18" i="19"/>
  <c r="AB14" i="19"/>
  <c r="AH18" i="19"/>
  <c r="AE14" i="19"/>
  <c r="AD12" i="19"/>
  <c r="AA10" i="19"/>
  <c r="AG10" i="19"/>
  <c r="AE9" i="19"/>
  <c r="H12" i="19"/>
  <c r="E12" i="19"/>
  <c r="D12" i="19"/>
  <c r="G12" i="19"/>
  <c r="AG40" i="19"/>
  <c r="AG39" i="19"/>
  <c r="AB38" i="19"/>
  <c r="AB36" i="19"/>
  <c r="AH36" i="19"/>
  <c r="AB34" i="19"/>
  <c r="AH34" i="19"/>
  <c r="AH19" i="19"/>
  <c r="AB16" i="19"/>
  <c r="AH15" i="19"/>
  <c r="AA14" i="19"/>
  <c r="AG14" i="19"/>
  <c r="AG13" i="19"/>
  <c r="AD15" i="19"/>
  <c r="AG12" i="19"/>
  <c r="AA9" i="19"/>
  <c r="AA5" i="19"/>
  <c r="AB11" i="19"/>
  <c r="AH11" i="19"/>
  <c r="E13" i="19"/>
  <c r="AB9" i="19"/>
  <c r="AH9" i="19"/>
  <c r="AB37" i="19"/>
  <c r="AH37" i="19"/>
  <c r="AB35" i="19"/>
  <c r="AH35" i="19"/>
  <c r="AB33" i="19"/>
  <c r="AH33" i="19"/>
  <c r="AA16" i="19"/>
  <c r="AG16" i="19"/>
  <c r="AB12" i="19"/>
  <c r="AA11" i="19"/>
  <c r="H13" i="19"/>
  <c r="AE8" i="19"/>
  <c r="AE6" i="19"/>
  <c r="E5" i="19"/>
  <c r="D5" i="19"/>
  <c r="AB13" i="19"/>
  <c r="AH13" i="19"/>
  <c r="AA6" i="19"/>
  <c r="G3" i="19"/>
  <c r="Q14" i="19" l="1"/>
  <c r="J7" i="19"/>
  <c r="I7" i="19"/>
  <c r="I6" i="19"/>
  <c r="N3" i="19"/>
  <c r="J3" i="19"/>
  <c r="J4" i="19"/>
  <c r="N4" i="19"/>
  <c r="J6" i="19"/>
  <c r="J8" i="19"/>
  <c r="P7" i="19"/>
  <c r="K7" i="19"/>
  <c r="P8" i="19"/>
  <c r="K8" i="19"/>
  <c r="P5" i="19"/>
  <c r="K5" i="19"/>
  <c r="P3" i="19"/>
  <c r="K3" i="19"/>
  <c r="P4" i="19"/>
  <c r="K4" i="19"/>
  <c r="P6" i="19"/>
  <c r="K6" i="19"/>
  <c r="N8" i="19"/>
  <c r="I8" i="19"/>
  <c r="N5" i="19"/>
  <c r="I5" i="19"/>
  <c r="O12" i="19"/>
  <c r="J12" i="19"/>
  <c r="I11" i="19"/>
  <c r="N11" i="19"/>
  <c r="J5" i="19"/>
  <c r="O5" i="19"/>
  <c r="J11" i="19"/>
  <c r="O11" i="19"/>
  <c r="N12" i="19"/>
  <c r="I12" i="19"/>
  <c r="J13" i="19"/>
  <c r="O13" i="19"/>
  <c r="O14" i="19" l="1"/>
  <c r="N14" i="19"/>
  <c r="P14" i="19"/>
</calcChain>
</file>

<file path=xl/sharedStrings.xml><?xml version="1.0" encoding="utf-8"?>
<sst xmlns="http://schemas.openxmlformats.org/spreadsheetml/2006/main" count="73" uniqueCount="39">
  <si>
    <t>YTM</t>
  </si>
  <si>
    <t>Svensson</t>
  </si>
  <si>
    <t>b1</t>
  </si>
  <si>
    <t>b2</t>
  </si>
  <si>
    <t>b0</t>
  </si>
  <si>
    <t>b3</t>
  </si>
  <si>
    <t>t</t>
  </si>
  <si>
    <t>t1</t>
  </si>
  <si>
    <t>t2</t>
  </si>
  <si>
    <t>b0+b1</t>
  </si>
  <si>
    <t>Term to Maturity</t>
  </si>
  <si>
    <t>(in years)</t>
  </si>
  <si>
    <t>Discount</t>
  </si>
  <si>
    <t>Factor</t>
  </si>
  <si>
    <t>Estimated Spot</t>
  </si>
  <si>
    <t>Nelson and Siegel</t>
  </si>
  <si>
    <t>Squared Residuals</t>
  </si>
  <si>
    <t>Discount Factor</t>
  </si>
  <si>
    <t>Instantaneous Forward</t>
  </si>
  <si>
    <t>Time to settlement</t>
  </si>
  <si>
    <t>3-month Forward</t>
  </si>
  <si>
    <t>6-month Forward</t>
  </si>
  <si>
    <t>12-month Forward</t>
  </si>
  <si>
    <t>a</t>
  </si>
  <si>
    <t>b</t>
  </si>
  <si>
    <t>c</t>
  </si>
  <si>
    <t>d</t>
  </si>
  <si>
    <t>Cubic Polynomial</t>
  </si>
  <si>
    <t>a21</t>
  </si>
  <si>
    <t>a31</t>
  </si>
  <si>
    <t>a41</t>
  </si>
  <si>
    <t>a42</t>
  </si>
  <si>
    <t>a43</t>
  </si>
  <si>
    <t>a44</t>
  </si>
  <si>
    <t>a45</t>
  </si>
  <si>
    <t>McCulloch</t>
  </si>
  <si>
    <t>Parameters</t>
  </si>
  <si>
    <t>Vertices</t>
  </si>
  <si>
    <t>Sum (y*-y)^2=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</si>
</sst>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>
    <font>
      <sz val="10"/>
      <name val="CG Times (W1)"/>
    </font>
    <font>
      <b/>
      <sz val="10"/>
      <name val="CG Times (W1)"/>
    </font>
    <font>
      <sz val="10"/>
      <name val="CG Times (W1)"/>
    </font>
    <font>
      <sz val="11"/>
      <color rgb="FF000000"/>
      <name val="Calibri"/>
      <family val="2"/>
    </font>
    <font>
      <sz val="10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Continuous"/>
    </xf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0" fontId="1" fillId="0" borderId="1" xfId="0" applyFont="1" applyBorder="1"/>
    <xf numFmtId="165" fontId="1" fillId="0" borderId="2" xfId="0" applyNumberFormat="1" applyFont="1" applyBorder="1"/>
    <xf numFmtId="165" fontId="1" fillId="0" borderId="3" xfId="0" applyNumberFormat="1" applyFont="1" applyBorder="1"/>
    <xf numFmtId="14" fontId="0" fillId="2" borderId="0" xfId="0" applyNumberFormat="1" applyFill="1"/>
    <xf numFmtId="2" fontId="2" fillId="0" borderId="0" xfId="1" applyNumberFormat="1"/>
    <xf numFmtId="2" fontId="4" fillId="0" borderId="0" xfId="0" applyNumberFormat="1" applyFont="1"/>
    <xf numFmtId="165" fontId="3" fillId="0" borderId="0" xfId="2" applyNumberFormat="1"/>
    <xf numFmtId="165" fontId="1" fillId="0" borderId="0" xfId="0" applyNumberFormat="1" applyFont="1"/>
    <xf numFmtId="0" fontId="0" fillId="0" borderId="0" xfId="0" applyAlignment="1">
      <alignment horizont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Yield Curve - Germany (27.09.2024)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DE!$B$1</c:f>
              <c:strCache>
                <c:ptCount val="1"/>
                <c:pt idx="0">
                  <c:v>YTM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5.101586716894439E-4"/>
                  <c:y val="-6.249601781091284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DE!$A$3:$A$13</c:f>
              <c:numCache>
                <c:formatCode>0.000</c:formatCode>
                <c:ptCount val="11"/>
                <c:pt idx="0">
                  <c:v>2.7397260273972603E-3</c:v>
                </c:pt>
                <c:pt idx="1">
                  <c:v>1.9230769230769232E-2</c:v>
                </c:pt>
                <c:pt idx="2">
                  <c:v>8.3333333333333329E-2</c:v>
                </c:pt>
                <c:pt idx="3">
                  <c:v>0.25</c:v>
                </c:pt>
                <c:pt idx="4">
                  <c:v>0.5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30</c:v>
                </c:pt>
              </c:numCache>
            </c:numRef>
          </c:xVal>
          <c:yVal>
            <c:numRef>
              <c:f>DE!$B$3:$B$13</c:f>
              <c:numCache>
                <c:formatCode>General</c:formatCode>
                <c:ptCount val="11"/>
                <c:pt idx="0">
                  <c:v>3.4580000000000002</c:v>
                </c:pt>
                <c:pt idx="1">
                  <c:v>3.47</c:v>
                </c:pt>
                <c:pt idx="2">
                  <c:v>3.4319999999999999</c:v>
                </c:pt>
                <c:pt idx="3">
                  <c:v>3.3580000000000001</c:v>
                </c:pt>
                <c:pt idx="4" formatCode="0.000">
                  <c:v>3.1749999999999998</c:v>
                </c:pt>
                <c:pt idx="5" formatCode="0.000">
                  <c:v>2.82</c:v>
                </c:pt>
                <c:pt idx="6">
                  <c:v>2.0710000000000002</c:v>
                </c:pt>
                <c:pt idx="7">
                  <c:v>1.948</c:v>
                </c:pt>
                <c:pt idx="8">
                  <c:v>2.1230000000000002</c:v>
                </c:pt>
                <c:pt idx="9">
                  <c:v>2.3330000000000002</c:v>
                </c:pt>
                <c:pt idx="10">
                  <c:v>2.44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00-4D37-BF38-669F308DEB26}"/>
            </c:ext>
          </c:extLst>
        </c:ser>
        <c:ser>
          <c:idx val="1"/>
          <c:order val="1"/>
          <c:tx>
            <c:strRef>
              <c:f>DE!$D$2</c:f>
              <c:strCache>
                <c:ptCount val="1"/>
                <c:pt idx="0">
                  <c:v>Nelson and Siegel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DE!$A$3:$A$14</c:f>
              <c:numCache>
                <c:formatCode>0.000</c:formatCode>
                <c:ptCount val="12"/>
                <c:pt idx="0">
                  <c:v>2.7397260273972603E-3</c:v>
                </c:pt>
                <c:pt idx="1">
                  <c:v>1.9230769230769232E-2</c:v>
                </c:pt>
                <c:pt idx="2">
                  <c:v>8.3333333333333329E-2</c:v>
                </c:pt>
                <c:pt idx="3">
                  <c:v>0.25</c:v>
                </c:pt>
                <c:pt idx="4">
                  <c:v>0.5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30</c:v>
                </c:pt>
              </c:numCache>
            </c:numRef>
          </c:xVal>
          <c:yVal>
            <c:numRef>
              <c:f>DE!$D$3:$D$14</c:f>
              <c:numCache>
                <c:formatCode>0.0000</c:formatCode>
                <c:ptCount val="12"/>
                <c:pt idx="0">
                  <c:v>3.5411156166346389</c:v>
                </c:pt>
                <c:pt idx="1">
                  <c:v>3.5228815490007714</c:v>
                </c:pt>
                <c:pt idx="2">
                  <c:v>3.4536436580386014</c:v>
                </c:pt>
                <c:pt idx="3">
                  <c:v>3.2853228918089243</c:v>
                </c:pt>
                <c:pt idx="4">
                  <c:v>3.061990539387049</c:v>
                </c:pt>
                <c:pt idx="5">
                  <c:v>2.7048691718719944</c:v>
                </c:pt>
                <c:pt idx="6">
                  <c:v>2.2558418361868044</c:v>
                </c:pt>
                <c:pt idx="7">
                  <c:v>1.9229435190720297</c:v>
                </c:pt>
                <c:pt idx="8">
                  <c:v>2.1138632462760745</c:v>
                </c:pt>
                <c:pt idx="9">
                  <c:v>2.2832183291605945</c:v>
                </c:pt>
                <c:pt idx="10">
                  <c:v>2.4822792498741606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00-4D37-BF38-669F308DEB26}"/>
            </c:ext>
          </c:extLst>
        </c:ser>
        <c:ser>
          <c:idx val="2"/>
          <c:order val="2"/>
          <c:tx>
            <c:strRef>
              <c:f>DE!$E$2</c:f>
              <c:strCache>
                <c:ptCount val="1"/>
                <c:pt idx="0">
                  <c:v>Svensson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DE!$A$3:$A$14</c:f>
              <c:numCache>
                <c:formatCode>0.000</c:formatCode>
                <c:ptCount val="12"/>
                <c:pt idx="0">
                  <c:v>2.7397260273972603E-3</c:v>
                </c:pt>
                <c:pt idx="1">
                  <c:v>1.9230769230769232E-2</c:v>
                </c:pt>
                <c:pt idx="2">
                  <c:v>8.3333333333333329E-2</c:v>
                </c:pt>
                <c:pt idx="3">
                  <c:v>0.25</c:v>
                </c:pt>
                <c:pt idx="4">
                  <c:v>0.5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30</c:v>
                </c:pt>
              </c:numCache>
            </c:numRef>
          </c:xVal>
          <c:yVal>
            <c:numRef>
              <c:f>DE!$E$3:$E$14</c:f>
              <c:numCache>
                <c:formatCode>0.0000</c:formatCode>
                <c:ptCount val="12"/>
                <c:pt idx="0">
                  <c:v>3.5337142608990257</c:v>
                </c:pt>
                <c:pt idx="1">
                  <c:v>3.5164227609199266</c:v>
                </c:pt>
                <c:pt idx="2">
                  <c:v>3.4506006950352845</c:v>
                </c:pt>
                <c:pt idx="3">
                  <c:v>3.2894519317483417</c:v>
                </c:pt>
                <c:pt idx="4">
                  <c:v>3.0729113953171776</c:v>
                </c:pt>
                <c:pt idx="5">
                  <c:v>2.7189110479925835</c:v>
                </c:pt>
                <c:pt idx="6">
                  <c:v>2.2548180956956925</c:v>
                </c:pt>
                <c:pt idx="7">
                  <c:v>1.882274906330788</c:v>
                </c:pt>
                <c:pt idx="8">
                  <c:v>2.1288857469103477</c:v>
                </c:pt>
                <c:pt idx="9">
                  <c:v>2.3422924941340084</c:v>
                </c:pt>
                <c:pt idx="10">
                  <c:v>2.4387059889415883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B00-4D37-BF38-669F308DEB26}"/>
            </c:ext>
          </c:extLst>
        </c:ser>
        <c:ser>
          <c:idx val="3"/>
          <c:order val="3"/>
          <c:tx>
            <c:strRef>
              <c:f>DE!$F$2</c:f>
              <c:strCache>
                <c:ptCount val="1"/>
                <c:pt idx="0">
                  <c:v>Cubic Polynomial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DE!$A$3:$A$14</c:f>
              <c:numCache>
                <c:formatCode>0.000</c:formatCode>
                <c:ptCount val="12"/>
                <c:pt idx="0">
                  <c:v>2.7397260273972603E-3</c:v>
                </c:pt>
                <c:pt idx="1">
                  <c:v>1.9230769230769232E-2</c:v>
                </c:pt>
                <c:pt idx="2">
                  <c:v>8.3333333333333329E-2</c:v>
                </c:pt>
                <c:pt idx="3">
                  <c:v>0.25</c:v>
                </c:pt>
                <c:pt idx="4">
                  <c:v>0.5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30</c:v>
                </c:pt>
              </c:numCache>
            </c:numRef>
          </c:xVal>
          <c:yVal>
            <c:numRef>
              <c:f>DE!$F$3:$F$14</c:f>
              <c:numCache>
                <c:formatCode>0.0000</c:formatCode>
                <c:ptCount val="12"/>
                <c:pt idx="0">
                  <c:v>3.3740859897535098</c:v>
                </c:pt>
                <c:pt idx="1">
                  <c:v>3.3660690102675739</c:v>
                </c:pt>
                <c:pt idx="2">
                  <c:v>3.3351234833620618</c:v>
                </c:pt>
                <c:pt idx="3">
                  <c:v>3.2562749424819755</c:v>
                </c:pt>
                <c:pt idx="4">
                  <c:v>3.1423170254745685</c:v>
                </c:pt>
                <c:pt idx="5">
                  <c:v>2.9296255230578767</c:v>
                </c:pt>
                <c:pt idx="6">
                  <c:v>2.5627780095328854</c:v>
                </c:pt>
                <c:pt idx="7">
                  <c:v>1.8819330776950174</c:v>
                </c:pt>
                <c:pt idx="8">
                  <c:v>1.8222747422221142</c:v>
                </c:pt>
                <c:pt idx="9">
                  <c:v>2.5216350745792928</c:v>
                </c:pt>
                <c:pt idx="10">
                  <c:v>2.4257278383504186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B00-4D37-BF38-669F308DE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398768"/>
        <c:axId val="194402688"/>
      </c:scatterChart>
      <c:valAx>
        <c:axId val="194398768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02688"/>
        <c:crosses val="autoZero"/>
        <c:crossBetween val="midCat"/>
        <c:majorUnit val="2"/>
      </c:valAx>
      <c:valAx>
        <c:axId val="19440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398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Instantaneous forward curve - Germany (27.09.2024)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DE!$H$2</c:f>
              <c:strCache>
                <c:ptCount val="1"/>
                <c:pt idx="0">
                  <c:v>Svensson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DE!$A$3:$A$14</c:f>
              <c:numCache>
                <c:formatCode>0.000</c:formatCode>
                <c:ptCount val="12"/>
                <c:pt idx="0">
                  <c:v>2.7397260273972603E-3</c:v>
                </c:pt>
                <c:pt idx="1">
                  <c:v>1.9230769230769232E-2</c:v>
                </c:pt>
                <c:pt idx="2">
                  <c:v>8.3333333333333329E-2</c:v>
                </c:pt>
                <c:pt idx="3">
                  <c:v>0.25</c:v>
                </c:pt>
                <c:pt idx="4">
                  <c:v>0.5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30</c:v>
                </c:pt>
              </c:numCache>
            </c:numRef>
          </c:xVal>
          <c:yVal>
            <c:numRef>
              <c:f>DE!$H$3:$H$14</c:f>
              <c:numCache>
                <c:formatCode>0.0000</c:formatCode>
                <c:ptCount val="12"/>
                <c:pt idx="0">
                  <c:v>3.5308292312677847</c:v>
                </c:pt>
                <c:pt idx="1">
                  <c:v>3.4963448184921462</c:v>
                </c:pt>
                <c:pt idx="2">
                  <c:v>3.3664540506453529</c:v>
                </c:pt>
                <c:pt idx="3">
                  <c:v>3.0581812264769179</c:v>
                </c:pt>
                <c:pt idx="4">
                  <c:v>2.668202096517398</c:v>
                </c:pt>
                <c:pt idx="5">
                  <c:v>2.1049043904649696</c:v>
                </c:pt>
                <c:pt idx="6">
                  <c:v>1.5833069172645089</c:v>
                </c:pt>
                <c:pt idx="7">
                  <c:v>1.8999123331083472</c:v>
                </c:pt>
                <c:pt idx="8">
                  <c:v>2.6978344730681454</c:v>
                </c:pt>
                <c:pt idx="9">
                  <c:v>2.7679845301083765</c:v>
                </c:pt>
                <c:pt idx="10">
                  <c:v>2.318879146906256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9C1-4AFF-920D-9EEE2519803C}"/>
            </c:ext>
          </c:extLst>
        </c:ser>
        <c:ser>
          <c:idx val="2"/>
          <c:order val="1"/>
          <c:tx>
            <c:strRef>
              <c:f>DE!$G$2</c:f>
              <c:strCache>
                <c:ptCount val="1"/>
                <c:pt idx="0">
                  <c:v>Nelson and Siegel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DE!$A$3:$A$14</c:f>
              <c:numCache>
                <c:formatCode>0.000</c:formatCode>
                <c:ptCount val="12"/>
                <c:pt idx="0">
                  <c:v>2.7397260273972603E-3</c:v>
                </c:pt>
                <c:pt idx="1">
                  <c:v>1.9230769230769232E-2</c:v>
                </c:pt>
                <c:pt idx="2">
                  <c:v>8.3333333333333329E-2</c:v>
                </c:pt>
                <c:pt idx="3">
                  <c:v>0.25</c:v>
                </c:pt>
                <c:pt idx="4">
                  <c:v>0.5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30</c:v>
                </c:pt>
              </c:numCache>
            </c:numRef>
          </c:xVal>
          <c:yVal>
            <c:numRef>
              <c:f>DE!$G$3:$G$14</c:f>
              <c:numCache>
                <c:formatCode>0.0000</c:formatCode>
                <c:ptCount val="12"/>
                <c:pt idx="0">
                  <c:v>3.5380717700707636</c:v>
                </c:pt>
                <c:pt idx="1">
                  <c:v>3.5017199786593434</c:v>
                </c:pt>
                <c:pt idx="2">
                  <c:v>3.3653065066404304</c:v>
                </c:pt>
                <c:pt idx="3">
                  <c:v>3.0450127785981871</c:v>
                </c:pt>
                <c:pt idx="4">
                  <c:v>2.6478256416204422</c:v>
                </c:pt>
                <c:pt idx="5">
                  <c:v>2.0950688510831936</c:v>
                </c:pt>
                <c:pt idx="6">
                  <c:v>1.6264024281319707</c:v>
                </c:pt>
                <c:pt idx="7">
                  <c:v>1.94169562355646</c:v>
                </c:pt>
                <c:pt idx="8">
                  <c:v>2.5428859290978272</c:v>
                </c:pt>
                <c:pt idx="9">
                  <c:v>2.6648926762793224</c:v>
                </c:pt>
                <c:pt idx="10">
                  <c:v>2.6844072991354571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9C1-4AFF-920D-9EEE25198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404648"/>
        <c:axId val="194405040"/>
      </c:scatterChart>
      <c:valAx>
        <c:axId val="194404648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05040"/>
        <c:crosses val="autoZero"/>
        <c:crossBetween val="midCat"/>
        <c:majorUnit val="2"/>
      </c:valAx>
      <c:valAx>
        <c:axId val="19440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04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Discount rate curve </a:t>
            </a:r>
            <a:r>
              <a:rPr lang="en-US"/>
              <a:t>- Germany (27.09.2024)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DE!$J$2</c:f>
              <c:strCache>
                <c:ptCount val="1"/>
                <c:pt idx="0">
                  <c:v>Svensson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DE!$A$3:$A$13</c:f>
              <c:numCache>
                <c:formatCode>0.000</c:formatCode>
                <c:ptCount val="11"/>
                <c:pt idx="0">
                  <c:v>2.7397260273972603E-3</c:v>
                </c:pt>
                <c:pt idx="1">
                  <c:v>1.9230769230769232E-2</c:v>
                </c:pt>
                <c:pt idx="2">
                  <c:v>8.3333333333333329E-2</c:v>
                </c:pt>
                <c:pt idx="3">
                  <c:v>0.25</c:v>
                </c:pt>
                <c:pt idx="4">
                  <c:v>0.5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30</c:v>
                </c:pt>
              </c:numCache>
            </c:numRef>
          </c:xVal>
          <c:yVal>
            <c:numRef>
              <c:f>DE!$J$3:$J$13</c:f>
              <c:numCache>
                <c:formatCode>General</c:formatCode>
                <c:ptCount val="11"/>
                <c:pt idx="0">
                  <c:v>0.99990319059699306</c:v>
                </c:pt>
                <c:pt idx="1">
                  <c:v>0.99932399344912481</c:v>
                </c:pt>
                <c:pt idx="2">
                  <c:v>0.99712862971276028</c:v>
                </c:pt>
                <c:pt idx="3">
                  <c:v>0.99181009171327328</c:v>
                </c:pt>
                <c:pt idx="4">
                  <c:v>0.98475287562637792</c:v>
                </c:pt>
                <c:pt idx="5">
                  <c:v>0.97317718611676263</c:v>
                </c:pt>
                <c:pt idx="6">
                  <c:v>0.95590536452442498</c:v>
                </c:pt>
                <c:pt idx="7">
                  <c:v>0.91017922772823012</c:v>
                </c:pt>
                <c:pt idx="8">
                  <c:v>0.80824619128082764</c:v>
                </c:pt>
                <c:pt idx="9">
                  <c:v>0.70374171367975957</c:v>
                </c:pt>
                <c:pt idx="10">
                  <c:v>0.48113287641546387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B3-4FE5-9CE9-EF6251C99010}"/>
            </c:ext>
          </c:extLst>
        </c:ser>
        <c:ser>
          <c:idx val="2"/>
          <c:order val="1"/>
          <c:tx>
            <c:strRef>
              <c:f>DE!$G$2</c:f>
              <c:strCache>
                <c:ptCount val="1"/>
                <c:pt idx="0">
                  <c:v>Nelson and Siegel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DE!$A$3:$A$13</c:f>
              <c:numCache>
                <c:formatCode>0.000</c:formatCode>
                <c:ptCount val="11"/>
                <c:pt idx="0">
                  <c:v>2.7397260273972603E-3</c:v>
                </c:pt>
                <c:pt idx="1">
                  <c:v>1.9230769230769232E-2</c:v>
                </c:pt>
                <c:pt idx="2">
                  <c:v>8.3333333333333329E-2</c:v>
                </c:pt>
                <c:pt idx="3">
                  <c:v>0.25</c:v>
                </c:pt>
                <c:pt idx="4">
                  <c:v>0.5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30</c:v>
                </c:pt>
              </c:numCache>
            </c:numRef>
          </c:xVal>
          <c:yVal>
            <c:numRef>
              <c:f>DE!$I$3:$I$13</c:f>
              <c:numCache>
                <c:formatCode>General</c:formatCode>
                <c:ptCount val="11"/>
                <c:pt idx="0">
                  <c:v>0.99990298783977483</c:v>
                </c:pt>
                <c:pt idx="1">
                  <c:v>0.99932275221491529</c:v>
                </c:pt>
                <c:pt idx="2">
                  <c:v>0.99712610119469136</c:v>
                </c:pt>
                <c:pt idx="3">
                  <c:v>0.99182032982481771</c:v>
                </c:pt>
                <c:pt idx="4">
                  <c:v>0.98480664881589508</c:v>
                </c:pt>
                <c:pt idx="5">
                  <c:v>0.97331384804639587</c:v>
                </c:pt>
                <c:pt idx="6">
                  <c:v>0.95588579274424323</c:v>
                </c:pt>
                <c:pt idx="7">
                  <c:v>0.90833032184935703</c:v>
                </c:pt>
                <c:pt idx="8">
                  <c:v>0.8094612916367222</c:v>
                </c:pt>
                <c:pt idx="9">
                  <c:v>0.7100053673168949</c:v>
                </c:pt>
                <c:pt idx="10">
                  <c:v>0.4748844465506406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5B3-4FE5-9CE9-EF6251C99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083944"/>
        <c:axId val="197083160"/>
      </c:scatterChart>
      <c:valAx>
        <c:axId val="197083944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83160"/>
        <c:crosses val="autoZero"/>
        <c:crossBetween val="midCat"/>
        <c:majorUnit val="2"/>
      </c:valAx>
      <c:valAx>
        <c:axId val="197083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83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Discount rate curve - Germany (27.09.2024)</a:t>
            </a:r>
          </a:p>
          <a:p>
            <a:pPr>
              <a:defRPr/>
            </a:pPr>
            <a:r>
              <a:rPr lang="en-GB"/>
              <a:t>Polynomial and spline</a:t>
            </a:r>
            <a:r>
              <a:rPr lang="en-GB" baseline="0"/>
              <a:t> adjustment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observed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forward val="10"/>
            <c:dispRSqr val="0"/>
            <c:dispEq val="1"/>
            <c:trendlineLbl>
              <c:layout>
                <c:manualLayout>
                  <c:x val="2.2917760279965002E-3"/>
                  <c:y val="-0.2728284485272674"/>
                </c:manualLayout>
              </c:layout>
              <c:numFmt formatCode="#,##0.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DE!$A$3:$A$13</c:f>
              <c:numCache>
                <c:formatCode>0.000</c:formatCode>
                <c:ptCount val="11"/>
                <c:pt idx="0">
                  <c:v>2.7397260273972603E-3</c:v>
                </c:pt>
                <c:pt idx="1">
                  <c:v>1.9230769230769232E-2</c:v>
                </c:pt>
                <c:pt idx="2">
                  <c:v>8.3333333333333329E-2</c:v>
                </c:pt>
                <c:pt idx="3">
                  <c:v>0.25</c:v>
                </c:pt>
                <c:pt idx="4">
                  <c:v>0.5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30</c:v>
                </c:pt>
              </c:numCache>
            </c:numRef>
          </c:xVal>
          <c:yVal>
            <c:numRef>
              <c:f>DE!$C$3:$C$13</c:f>
              <c:numCache>
                <c:formatCode>0.0000</c:formatCode>
                <c:ptCount val="11"/>
                <c:pt idx="0">
                  <c:v>0.99990686585161592</c:v>
                </c:pt>
                <c:pt idx="1">
                  <c:v>0.99934422416062629</c:v>
                </c:pt>
                <c:pt idx="2">
                  <c:v>0.99719193285321184</c:v>
                </c:pt>
                <c:pt idx="3">
                  <c:v>0.99177687042618679</c:v>
                </c:pt>
                <c:pt idx="4">
                  <c:v>0.98449329171633071</c:v>
                </c:pt>
                <c:pt idx="5">
                  <c:v>0.97257342929391166</c:v>
                </c:pt>
                <c:pt idx="6">
                  <c:v>0.95983207935880954</c:v>
                </c:pt>
                <c:pt idx="7">
                  <c:v>0.90804307062023637</c:v>
                </c:pt>
                <c:pt idx="8">
                  <c:v>0.81052115938096059</c:v>
                </c:pt>
                <c:pt idx="9">
                  <c:v>0.70756184917956866</c:v>
                </c:pt>
                <c:pt idx="10">
                  <c:v>0.48519118963171065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D5-4886-B21C-4CEA0C1250D8}"/>
            </c:ext>
          </c:extLst>
        </c:ser>
        <c:ser>
          <c:idx val="1"/>
          <c:order val="1"/>
          <c:tx>
            <c:v>cubic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DE!$A$3:$A$13</c:f>
              <c:numCache>
                <c:formatCode>0.000</c:formatCode>
                <c:ptCount val="11"/>
                <c:pt idx="0">
                  <c:v>2.7397260273972603E-3</c:v>
                </c:pt>
                <c:pt idx="1">
                  <c:v>1.9230769230769232E-2</c:v>
                </c:pt>
                <c:pt idx="2">
                  <c:v>8.3333333333333329E-2</c:v>
                </c:pt>
                <c:pt idx="3">
                  <c:v>0.25</c:v>
                </c:pt>
                <c:pt idx="4">
                  <c:v>0.5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30</c:v>
                </c:pt>
              </c:numCache>
            </c:numRef>
          </c:xVal>
          <c:yVal>
            <c:numRef>
              <c:f>DE!$K$3:$K$13</c:f>
              <c:numCache>
                <c:formatCode>General</c:formatCode>
                <c:ptCount val="11"/>
                <c:pt idx="0">
                  <c:v>0.99990756356046295</c:v>
                </c:pt>
                <c:pt idx="1">
                  <c:v>0.99935288850350201</c:v>
                </c:pt>
                <c:pt idx="2">
                  <c:v>0.99722458902468258</c:v>
                </c:pt>
                <c:pt idx="3">
                  <c:v>0.99189235830684108</c:v>
                </c:pt>
                <c:pt idx="4">
                  <c:v>0.98441119794628285</c:v>
                </c:pt>
                <c:pt idx="5">
                  <c:v>0.97112871988295979</c:v>
                </c:pt>
                <c:pt idx="6">
                  <c:v>0.9500358481633947</c:v>
                </c:pt>
                <c:pt idx="7">
                  <c:v>0.91019478412735633</c:v>
                </c:pt>
                <c:pt idx="8">
                  <c:v>0.83341173916470601</c:v>
                </c:pt>
                <c:pt idx="9">
                  <c:v>0.68506246082764843</c:v>
                </c:pt>
                <c:pt idx="10">
                  <c:v>0.48300979235646785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D5-4886-B21C-4CEA0C1250D8}"/>
            </c:ext>
          </c:extLst>
        </c:ser>
        <c:ser>
          <c:idx val="2"/>
          <c:order val="2"/>
          <c:tx>
            <c:v>spline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DE!$A$3:$A$13</c:f>
              <c:numCache>
                <c:formatCode>0.000</c:formatCode>
                <c:ptCount val="11"/>
                <c:pt idx="0">
                  <c:v>2.7397260273972603E-3</c:v>
                </c:pt>
                <c:pt idx="1">
                  <c:v>1.9230769230769232E-2</c:v>
                </c:pt>
                <c:pt idx="2">
                  <c:v>8.3333333333333329E-2</c:v>
                </c:pt>
                <c:pt idx="3">
                  <c:v>0.25</c:v>
                </c:pt>
                <c:pt idx="4">
                  <c:v>0.5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30</c:v>
                </c:pt>
              </c:numCache>
            </c:numRef>
          </c:xVal>
          <c:yVal>
            <c:numRef>
              <c:f>DE!$L$3:$L$14</c:f>
              <c:numCache>
                <c:formatCode>0.0000</c:formatCode>
                <c:ptCount val="12"/>
                <c:pt idx="0">
                  <c:v>0.9999619745006455</c:v>
                </c:pt>
                <c:pt idx="1">
                  <c:v>0.99973277754495526</c:v>
                </c:pt>
                <c:pt idx="2">
                  <c:v>0.99883677623039968</c:v>
                </c:pt>
                <c:pt idx="3">
                  <c:v>0.9964694668851658</c:v>
                </c:pt>
                <c:pt idx="4">
                  <c:v>0.99281724002406735</c:v>
                </c:pt>
                <c:pt idx="5">
                  <c:v>0.98515412510028899</c:v>
                </c:pt>
                <c:pt idx="6">
                  <c:v>0.96846650338215357</c:v>
                </c:pt>
                <c:pt idx="7">
                  <c:v>0.91008990923264155</c:v>
                </c:pt>
                <c:pt idx="8">
                  <c:v>0.8044893431373954</c:v>
                </c:pt>
                <c:pt idx="9">
                  <c:v>0.70994136790142903</c:v>
                </c:pt>
                <c:pt idx="10">
                  <c:v>0.4850986219937059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D5-4886-B21C-4CEA0C125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084728"/>
        <c:axId val="197085904"/>
      </c:scatterChart>
      <c:valAx>
        <c:axId val="197084728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85904"/>
        <c:crosses val="autoZero"/>
        <c:crossBetween val="midCat"/>
      </c:valAx>
      <c:valAx>
        <c:axId val="19708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84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523881</xdr:colOff>
      <xdr:row>14</xdr:row>
      <xdr:rowOff>133350</xdr:rowOff>
    </xdr:from>
    <xdr:to>
      <xdr:col>14</xdr:col>
      <xdr:colOff>257181</xdr:colOff>
      <xdr:row>31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504825</xdr:colOff>
      <xdr:row>33</xdr:row>
      <xdr:rowOff>38100</xdr:rowOff>
    </xdr:from>
    <xdr:to>
      <xdr:col>14</xdr:col>
      <xdr:colOff>238125</xdr:colOff>
      <xdr:row>50</xdr:row>
      <xdr:rowOff>28575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51</xdr:row>
      <xdr:rowOff>57150</xdr:rowOff>
    </xdr:from>
    <xdr:to>
      <xdr:col>14</xdr:col>
      <xdr:colOff>228600</xdr:colOff>
      <xdr:row>68</xdr:row>
      <xdr:rowOff>47625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522337</xdr:colOff>
      <xdr:row>68</xdr:row>
      <xdr:rowOff>153629</xdr:rowOff>
    </xdr:from>
    <xdr:to>
      <xdr:col>12</xdr:col>
      <xdr:colOff>737418</xdr:colOff>
      <xdr:row>97</xdr:row>
      <xdr:rowOff>7681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AH73"/>
  <sheetViews>
    <sheetView tabSelected="1" zoomScale="124" zoomScaleNormal="124" workbookViewId="0">
      <pane xSplit="1" ySplit="2" topLeftCell="J14" activePane="bottomRight" state="frozen"/>
      <selection pane="topRight"/>
      <selection pane="bottomLeft"/>
      <selection pane="bottomRight" activeCell="A17" sqref="A17"/>
    </sheetView>
  </sheetViews>
  <sheetFormatPr defaultRowHeight="13"/>
  <cols>
    <col min="1" max="1" width="18.796875" style="6" customWidth="1"/>
    <col min="2" max="2" width="12" style="5" customWidth="1"/>
    <col min="3" max="3" width="11.5" customWidth="1"/>
    <col min="4" max="4" width="17.5" bestFit="1" customWidth="1"/>
    <col min="5" max="5" width="15.796875" customWidth="1"/>
    <col min="6" max="6" width="17.796875" bestFit="1" customWidth="1"/>
    <col min="7" max="7" width="17.5" bestFit="1" customWidth="1"/>
    <col min="8" max="8" width="15.796875" customWidth="1"/>
    <col min="9" max="9" width="17.796875" bestFit="1" customWidth="1"/>
    <col min="10" max="10" width="12.69921875" customWidth="1"/>
    <col min="11" max="11" width="17.796875" bestFit="1" customWidth="1"/>
    <col min="12" max="12" width="17.796875" customWidth="1"/>
    <col min="13" max="13" width="15.19921875" customWidth="1"/>
    <col min="14" max="14" width="17.5" bestFit="1" customWidth="1"/>
    <col min="15" max="15" width="12.69921875" customWidth="1"/>
    <col min="16" max="16" width="17.796875" bestFit="1" customWidth="1"/>
    <col min="17" max="18" width="15.796875" customWidth="1"/>
    <col min="20" max="20" width="17.5" bestFit="1" customWidth="1"/>
    <col min="21" max="21" width="15.796875" customWidth="1"/>
    <col min="22" max="22" width="17.5" bestFit="1" customWidth="1"/>
    <col min="23" max="23" width="12.296875" customWidth="1"/>
    <col min="24" max="24" width="17.5" bestFit="1" customWidth="1"/>
    <col min="25" max="25" width="12.69921875" customWidth="1"/>
    <col min="26" max="26" width="17.796875" bestFit="1" customWidth="1"/>
    <col min="27" max="27" width="16.19921875" bestFit="1" customWidth="1"/>
    <col min="28" max="28" width="13" customWidth="1"/>
    <col min="29" max="29" width="17.796875" bestFit="1" customWidth="1"/>
    <col min="30" max="30" width="16.19921875" bestFit="1" customWidth="1"/>
    <col min="31" max="31" width="13" customWidth="1"/>
    <col min="32" max="32" width="17.796875" bestFit="1" customWidth="1"/>
    <col min="33" max="33" width="16.19921875" bestFit="1" customWidth="1"/>
    <col min="34" max="34" width="13" customWidth="1"/>
  </cols>
  <sheetData>
    <row r="1" spans="1:34">
      <c r="A1" s="2" t="s">
        <v>10</v>
      </c>
      <c r="B1" s="3" t="s">
        <v>0</v>
      </c>
      <c r="C1" s="1" t="s">
        <v>12</v>
      </c>
      <c r="D1" s="16" t="s">
        <v>14</v>
      </c>
      <c r="E1" s="16"/>
      <c r="F1" s="16"/>
      <c r="G1" s="4" t="s">
        <v>18</v>
      </c>
      <c r="H1" s="4"/>
      <c r="I1" s="4" t="s">
        <v>17</v>
      </c>
      <c r="J1" s="4"/>
      <c r="K1" s="4"/>
      <c r="L1" s="4"/>
      <c r="N1" s="16" t="s">
        <v>16</v>
      </c>
      <c r="O1" s="16"/>
      <c r="P1" s="16"/>
      <c r="Q1" s="16"/>
      <c r="T1" s="4" t="s">
        <v>14</v>
      </c>
      <c r="U1" s="4"/>
      <c r="V1" s="4" t="s">
        <v>18</v>
      </c>
      <c r="W1" s="4"/>
      <c r="X1" s="4" t="s">
        <v>17</v>
      </c>
      <c r="Y1" s="4"/>
      <c r="Z1" s="4" t="s">
        <v>19</v>
      </c>
      <c r="AA1" s="16" t="s">
        <v>20</v>
      </c>
      <c r="AB1" s="16"/>
      <c r="AC1" s="4" t="s">
        <v>19</v>
      </c>
      <c r="AD1" s="16" t="s">
        <v>21</v>
      </c>
      <c r="AE1" s="16"/>
      <c r="AF1" s="4" t="s">
        <v>19</v>
      </c>
      <c r="AG1" s="16" t="s">
        <v>22</v>
      </c>
      <c r="AH1" s="16"/>
    </row>
    <row r="2" spans="1:34">
      <c r="A2" s="2" t="s">
        <v>11</v>
      </c>
      <c r="C2" s="1" t="s">
        <v>13</v>
      </c>
      <c r="D2" s="1" t="s">
        <v>15</v>
      </c>
      <c r="E2" s="1" t="s">
        <v>1</v>
      </c>
      <c r="F2" s="1" t="s">
        <v>27</v>
      </c>
      <c r="G2" s="1" t="s">
        <v>15</v>
      </c>
      <c r="H2" s="1" t="s">
        <v>1</v>
      </c>
      <c r="I2" s="1" t="s">
        <v>15</v>
      </c>
      <c r="J2" s="1" t="s">
        <v>1</v>
      </c>
      <c r="K2" s="1" t="s">
        <v>27</v>
      </c>
      <c r="L2" s="1" t="s">
        <v>35</v>
      </c>
      <c r="M2" s="1"/>
      <c r="N2" s="1" t="s">
        <v>15</v>
      </c>
      <c r="O2" s="1" t="s">
        <v>1</v>
      </c>
      <c r="P2" s="1" t="s">
        <v>27</v>
      </c>
      <c r="Q2" s="1" t="s">
        <v>35</v>
      </c>
      <c r="T2" s="1" t="s">
        <v>15</v>
      </c>
      <c r="U2" s="1" t="s">
        <v>1</v>
      </c>
      <c r="V2" s="1" t="s">
        <v>15</v>
      </c>
      <c r="W2" s="1" t="s">
        <v>1</v>
      </c>
      <c r="X2" s="1" t="s">
        <v>15</v>
      </c>
      <c r="Y2" s="1" t="s">
        <v>1</v>
      </c>
      <c r="Z2" s="1"/>
      <c r="AA2" s="1" t="s">
        <v>15</v>
      </c>
      <c r="AB2" s="1" t="s">
        <v>1</v>
      </c>
      <c r="AC2" s="1"/>
      <c r="AD2" s="1" t="s">
        <v>15</v>
      </c>
      <c r="AE2" s="1" t="s">
        <v>1</v>
      </c>
      <c r="AF2" s="1"/>
      <c r="AG2" s="1" t="s">
        <v>15</v>
      </c>
      <c r="AH2" s="1" t="s">
        <v>1</v>
      </c>
    </row>
    <row r="3" spans="1:34">
      <c r="A3" s="5">
        <f>1/365</f>
        <v>2.7397260273972603E-3</v>
      </c>
      <c r="B3">
        <v>3.4580000000000002</v>
      </c>
      <c r="C3" s="7">
        <f t="shared" ref="C3:C13" si="0">1/(1+B3/100)^A3</f>
        <v>0.99990686585161592</v>
      </c>
      <c r="D3" s="7">
        <f t="shared" ref="D3:D13" si="1">$B$19+$B$20*(1-EXP(-$A3/$B$22))/($A3/$B$22)+$B$21*((1-EXP(-$A3/$B$22))/($A3/$B$22)-EXP(-$A3/$B$22))</f>
        <v>3.5411156166346389</v>
      </c>
      <c r="E3" s="7">
        <f t="shared" ref="E3:E13" si="2">$B$26+$B$27*(1-EXP(-$A3/$B$29))/($A3/$B$29)+$B$28*((1-EXP(-$A3/$B$29))/($A3/$B$29)-EXP(-$A3/$B$29))+B$30*((1-EXP(-$A3/$B$31))/($A3/$B$31)-EXP(-$A3/$B$31))</f>
        <v>3.5337142608990257</v>
      </c>
      <c r="F3" s="7">
        <f t="shared" ref="F3:F13" si="3">B$35*A3^3+B$36*A3^2+B$37*A3+B$38</f>
        <v>3.3740859897535098</v>
      </c>
      <c r="G3" s="7">
        <f t="shared" ref="G3:G13" si="4">$B$19+$B$20*(EXP(-$A3/$B$22))+$B$21*(EXP(-$A3/$B$22)*($A3/$B$22))</f>
        <v>3.5380717700707636</v>
      </c>
      <c r="H3" s="7">
        <f t="shared" ref="H3:H13" si="5">$B$26+$B$27*(EXP(-$A3/$B$29))+$B$28*(EXP(-$A3/$B$29)*($A3/$B$29))+$B$30*($A3/$B$31)*EXP(-$A3/$B$31)</f>
        <v>3.5308292312677847</v>
      </c>
      <c r="I3">
        <f t="shared" ref="I3:I13" si="6">EXP(-D3/100*$A3)</f>
        <v>0.99990298783977483</v>
      </c>
      <c r="J3">
        <f t="shared" ref="J3:J13" si="7">EXP(-E3/100*$A3)</f>
        <v>0.99990319059699306</v>
      </c>
      <c r="K3">
        <f t="shared" ref="K3:K13" si="8">EXP(-F3/100*$A3)</f>
        <v>0.99990756356046295</v>
      </c>
      <c r="L3" s="7">
        <f t="shared" ref="L3:L13" si="9">1+B$42*A3+B$43*A3^2+B$44*A3^3+B$45*(A3-A$50)^3*IF(A3&lt;A$50,0,1)+B$46*(A3-A$51)^3*IF(A3&lt;A$51,0,1)+B$47*(A3-A$52)^3*IF(A3&lt;A$52,0,1)+B$48*(A3-A$53)^3*IF(A3&lt;A$53,0,1)</f>
        <v>0.9999619745006455</v>
      </c>
      <c r="N3">
        <f t="shared" ref="N3:N13" si="10">(D3-$B3)^2</f>
        <v>6.908205728556235E-3</v>
      </c>
      <c r="O3">
        <f t="shared" ref="O3:O13" si="11">(E3-$B3)^2</f>
        <v>5.7326493034857099E-3</v>
      </c>
      <c r="P3">
        <f t="shared" ref="P3:P13" si="12">(F3-$B3)^2</f>
        <v>7.0415611156480901E-3</v>
      </c>
      <c r="Q3">
        <f>(L3-C3)^2</f>
        <v>3.0369631978652346E-9</v>
      </c>
      <c r="S3" s="6">
        <f>1/365</f>
        <v>2.7397260273972603E-3</v>
      </c>
      <c r="T3" s="7">
        <f t="shared" ref="T3:T47" si="13">$B$19+$B$20*(1-EXP(-$S3/$B$22))/($S3/$B$22)+$B$21*((1-EXP(-$S3/$B$22))/($S3/$B$22)-EXP(-$S3/$B$22))</f>
        <v>3.5411156166346389</v>
      </c>
      <c r="U3" s="7">
        <f t="shared" ref="U3:U47" si="14">$B$26+$B$27*(1-EXP(-$S3/$B$29))/($S3/$B$29)+$B$28*((1-EXP(-$S3/$B$29))/($S3/$B$29)-EXP(-$S3/$B$29))+$B$30*((1-EXP(-$S3/$B$31))/($S3/$B$31)-EXP(-$S3/$B$31))</f>
        <v>3.5337142608990257</v>
      </c>
      <c r="V3" s="7">
        <f t="shared" ref="V3:V47" si="15">$B$19+$B$20*(EXP(-$S3/$B$22))+$B$21*(EXP(-$S3/$B$22)*($S3/$B$22))</f>
        <v>3.5380717700707636</v>
      </c>
      <c r="W3" s="7">
        <f t="shared" ref="W3:W47" si="16">$B$26+$B$27*(EXP(-$S3/$B$29))+$B$28*(EXP(-$S3/$B$29)*($S3/$B$29))+$B$30*($S3/$B$31)*EXP(-$S3/$B$31)</f>
        <v>3.5308292312677847</v>
      </c>
      <c r="X3">
        <f t="shared" ref="X3:X45" si="17">EXP(-T3/100*$S3)</f>
        <v>0.99990298783977483</v>
      </c>
      <c r="Y3">
        <f t="shared" ref="Y3:Y45" si="18">EXP(-U3/100*$S3)</f>
        <v>0.99990319059699306</v>
      </c>
      <c r="AC3" s="1"/>
      <c r="AF3" s="1"/>
    </row>
    <row r="4" spans="1:34">
      <c r="A4" s="5">
        <f>1/52</f>
        <v>1.9230769230769232E-2</v>
      </c>
      <c r="B4">
        <v>3.47</v>
      </c>
      <c r="C4" s="7">
        <f t="shared" si="0"/>
        <v>0.99934422416062629</v>
      </c>
      <c r="D4" s="7">
        <f t="shared" si="1"/>
        <v>3.5228815490007714</v>
      </c>
      <c r="E4" s="7">
        <f t="shared" si="2"/>
        <v>3.5164227609199266</v>
      </c>
      <c r="F4" s="7">
        <f t="shared" si="3"/>
        <v>3.3660690102675739</v>
      </c>
      <c r="G4" s="7">
        <f t="shared" si="4"/>
        <v>3.5017199786593434</v>
      </c>
      <c r="H4" s="7">
        <f t="shared" si="5"/>
        <v>3.4963448184921462</v>
      </c>
      <c r="I4">
        <f t="shared" si="6"/>
        <v>0.99932275221491529</v>
      </c>
      <c r="J4">
        <f t="shared" si="7"/>
        <v>0.99932399344912481</v>
      </c>
      <c r="K4">
        <f t="shared" si="8"/>
        <v>0.99935288850350201</v>
      </c>
      <c r="L4" s="7">
        <f t="shared" si="9"/>
        <v>0.99973277754495526</v>
      </c>
      <c r="N4">
        <f t="shared" si="10"/>
        <v>2.7964582247209701E-3</v>
      </c>
      <c r="O4">
        <f t="shared" si="11"/>
        <v>2.1550727314286425E-3</v>
      </c>
      <c r="P4">
        <f t="shared" si="12"/>
        <v>1.0801650626761704E-2</v>
      </c>
      <c r="Q4">
        <f t="shared" ref="Q4:Q13" si="19">(L4-C4)^2</f>
        <v>1.5097373247349723E-7</v>
      </c>
      <c r="S4">
        <v>0.25</v>
      </c>
      <c r="T4" s="7">
        <f t="shared" si="13"/>
        <v>3.2853228918089243</v>
      </c>
      <c r="U4" s="7">
        <f t="shared" si="14"/>
        <v>3.2894519317483417</v>
      </c>
      <c r="V4" s="7">
        <f t="shared" si="15"/>
        <v>3.0450127785981871</v>
      </c>
      <c r="W4" s="7">
        <f t="shared" si="16"/>
        <v>3.0581812264769179</v>
      </c>
      <c r="X4">
        <f t="shared" si="17"/>
        <v>0.99182032982481771</v>
      </c>
      <c r="Y4">
        <f t="shared" si="18"/>
        <v>0.99181009171327328</v>
      </c>
      <c r="Z4">
        <v>0</v>
      </c>
      <c r="AA4" s="6">
        <f>T4</f>
        <v>3.2853228918089243</v>
      </c>
      <c r="AB4" s="6">
        <f>U4</f>
        <v>3.2894519317483417</v>
      </c>
      <c r="AD4" s="6"/>
      <c r="AE4" s="6"/>
      <c r="AF4" s="1"/>
      <c r="AG4" s="6"/>
      <c r="AH4" s="6"/>
    </row>
    <row r="5" spans="1:34">
      <c r="A5" s="5">
        <f>1/12</f>
        <v>8.3333333333333329E-2</v>
      </c>
      <c r="B5">
        <v>3.4319999999999999</v>
      </c>
      <c r="C5" s="7">
        <f t="shared" si="0"/>
        <v>0.99719193285321184</v>
      </c>
      <c r="D5" s="7">
        <f t="shared" si="1"/>
        <v>3.4536436580386014</v>
      </c>
      <c r="E5" s="7">
        <f t="shared" si="2"/>
        <v>3.4506006950352845</v>
      </c>
      <c r="F5" s="7">
        <f t="shared" si="3"/>
        <v>3.3351234833620618</v>
      </c>
      <c r="G5" s="7">
        <f t="shared" si="4"/>
        <v>3.3653065066404304</v>
      </c>
      <c r="H5" s="7">
        <f t="shared" si="5"/>
        <v>3.3664540506453529</v>
      </c>
      <c r="I5">
        <f t="shared" si="6"/>
        <v>0.99712610119469136</v>
      </c>
      <c r="J5">
        <f t="shared" si="7"/>
        <v>0.99712862971276028</v>
      </c>
      <c r="K5">
        <f t="shared" si="8"/>
        <v>0.99722458902468258</v>
      </c>
      <c r="L5" s="7">
        <f t="shared" si="9"/>
        <v>0.99883677623039968</v>
      </c>
      <c r="N5">
        <f t="shared" si="10"/>
        <v>4.6844793329191785E-4</v>
      </c>
      <c r="O5">
        <f t="shared" si="11"/>
        <v>3.4598585579566148E-4</v>
      </c>
      <c r="P5">
        <f t="shared" si="12"/>
        <v>9.3850594759007106E-3</v>
      </c>
      <c r="Q5">
        <f t="shared" si="19"/>
        <v>2.7055097354787104E-6</v>
      </c>
      <c r="S5">
        <v>0.5</v>
      </c>
      <c r="T5" s="7">
        <f t="shared" si="13"/>
        <v>3.061990539387049</v>
      </c>
      <c r="U5" s="7">
        <f t="shared" si="14"/>
        <v>3.0729113953171776</v>
      </c>
      <c r="V5" s="7">
        <f t="shared" si="15"/>
        <v>2.6478256416204422</v>
      </c>
      <c r="W5" s="7">
        <f t="shared" si="16"/>
        <v>2.668202096517398</v>
      </c>
      <c r="X5">
        <f t="shared" si="17"/>
        <v>0.98480664881589508</v>
      </c>
      <c r="Y5">
        <f t="shared" si="18"/>
        <v>0.98475287562637792</v>
      </c>
      <c r="Z5">
        <v>0.25</v>
      </c>
      <c r="AA5" s="12">
        <f t="shared" ref="AA5:AA45" si="20">(((1+T5/100)^$S5/(1+T4/100)^$S4)^(1/0.25)-1)*100</f>
        <v>2.8391410952645746</v>
      </c>
      <c r="AB5" s="12">
        <f t="shared" ref="AB5:AB45" si="21">(((1+U5/100)^$S5/(1+U4/100)^$S4)^(1/0.25)-1)*100</f>
        <v>2.8568248239623006</v>
      </c>
      <c r="AC5">
        <v>0</v>
      </c>
      <c r="AD5" s="6">
        <f>T5</f>
        <v>3.061990539387049</v>
      </c>
      <c r="AE5" s="6">
        <f>U5</f>
        <v>3.0729113953171776</v>
      </c>
      <c r="AF5" s="1"/>
    </row>
    <row r="6" spans="1:34">
      <c r="A6" s="5">
        <f>3/12</f>
        <v>0.25</v>
      </c>
      <c r="B6">
        <v>3.3580000000000001</v>
      </c>
      <c r="C6" s="7">
        <f t="shared" si="0"/>
        <v>0.99177687042618679</v>
      </c>
      <c r="D6" s="7">
        <f t="shared" si="1"/>
        <v>3.2853228918089243</v>
      </c>
      <c r="E6" s="7">
        <f t="shared" si="2"/>
        <v>3.2894519317483417</v>
      </c>
      <c r="F6" s="7">
        <f t="shared" si="3"/>
        <v>3.2562749424819755</v>
      </c>
      <c r="G6" s="7">
        <f t="shared" si="4"/>
        <v>3.0450127785981871</v>
      </c>
      <c r="H6" s="7">
        <f t="shared" si="5"/>
        <v>3.0581812264769179</v>
      </c>
      <c r="I6">
        <f t="shared" si="6"/>
        <v>0.99182032982481771</v>
      </c>
      <c r="J6">
        <f t="shared" si="7"/>
        <v>0.99181009171327328</v>
      </c>
      <c r="K6">
        <f t="shared" si="8"/>
        <v>0.99189235830684108</v>
      </c>
      <c r="L6" s="7">
        <f t="shared" si="9"/>
        <v>0.9964694668851658</v>
      </c>
      <c r="N6">
        <f t="shared" si="10"/>
        <v>5.2819620550173313E-3</v>
      </c>
      <c r="O6">
        <f t="shared" si="11"/>
        <v>4.6988376610340157E-3</v>
      </c>
      <c r="P6">
        <f t="shared" si="12"/>
        <v>1.034798732704542E-2</v>
      </c>
      <c r="Q6">
        <f t="shared" si="19"/>
        <v>2.2020461526822388E-5</v>
      </c>
      <c r="S6">
        <v>0.75</v>
      </c>
      <c r="T6" s="7">
        <f t="shared" si="13"/>
        <v>2.8697908476137903</v>
      </c>
      <c r="U6" s="7">
        <f t="shared" si="14"/>
        <v>2.8837104010423524</v>
      </c>
      <c r="V6" s="7">
        <f t="shared" si="15"/>
        <v>2.3359157457744515</v>
      </c>
      <c r="W6" s="7">
        <f t="shared" si="16"/>
        <v>2.3541010753248472</v>
      </c>
      <c r="X6">
        <f>EXP(-T6/100*$S6)</f>
        <v>0.9787065447779264</v>
      </c>
      <c r="Y6">
        <f>EXP(-U6/100*$S6)</f>
        <v>0.97860437642572917</v>
      </c>
      <c r="Z6">
        <v>0.5</v>
      </c>
      <c r="AA6" s="12">
        <f>(((1+T6/100)^$S6/(1+T5/100)^$S5)^(1/0.25)-1)*100</f>
        <v>2.4864660918077375</v>
      </c>
      <c r="AB6" s="12">
        <f>(((1+U6/100)^$S6/(1+U5/100)^$S5)^(1/0.25)-1)*100</f>
        <v>2.5063496689985643</v>
      </c>
      <c r="AC6">
        <v>0.25</v>
      </c>
      <c r="AD6" s="12">
        <f>(((1+T6/100)^$S6/(1+T4/100)^$S4)^(1/0.5)-1)*100</f>
        <v>2.6626521514541146</v>
      </c>
      <c r="AE6" s="12">
        <f>(((1+U6/100)^$S6/(1+U4/100)^$S4)^(1/0.5)-1)*100</f>
        <v>2.6814377151392232</v>
      </c>
    </row>
    <row r="7" spans="1:34" ht="14.5">
      <c r="A7" s="5">
        <v>0.5</v>
      </c>
      <c r="B7" s="14">
        <v>3.1749999999999998</v>
      </c>
      <c r="C7" s="7">
        <f t="shared" si="0"/>
        <v>0.98449329171633071</v>
      </c>
      <c r="D7" s="7">
        <f t="shared" si="1"/>
        <v>3.061990539387049</v>
      </c>
      <c r="E7" s="7">
        <f t="shared" si="2"/>
        <v>3.0729113953171776</v>
      </c>
      <c r="F7" s="7">
        <f t="shared" si="3"/>
        <v>3.1423170254745685</v>
      </c>
      <c r="G7" s="7">
        <f t="shared" si="4"/>
        <v>2.6478256416204422</v>
      </c>
      <c r="H7" s="7">
        <f t="shared" si="5"/>
        <v>2.668202096517398</v>
      </c>
      <c r="I7">
        <f t="shared" si="6"/>
        <v>0.98480664881589508</v>
      </c>
      <c r="J7">
        <f t="shared" si="7"/>
        <v>0.98475287562637792</v>
      </c>
      <c r="K7">
        <f t="shared" si="8"/>
        <v>0.98441119794628285</v>
      </c>
      <c r="L7" s="7">
        <f t="shared" si="9"/>
        <v>0.99281724002406735</v>
      </c>
      <c r="N7">
        <f t="shared" si="10"/>
        <v>1.2771138188030081E-2</v>
      </c>
      <c r="O7">
        <f t="shared" si="11"/>
        <v>1.042208320608555E-2</v>
      </c>
      <c r="P7">
        <f t="shared" si="12"/>
        <v>1.0681768238299939E-3</v>
      </c>
      <c r="Q7">
        <f t="shared" si="19"/>
        <v>6.9288115429871666E-5</v>
      </c>
      <c r="S7">
        <v>1</v>
      </c>
      <c r="T7" s="7">
        <f t="shared" si="13"/>
        <v>2.7048691718719944</v>
      </c>
      <c r="U7" s="7">
        <f t="shared" si="14"/>
        <v>2.7189110479925835</v>
      </c>
      <c r="V7" s="7">
        <f t="shared" si="15"/>
        <v>2.0950688510831936</v>
      </c>
      <c r="W7" s="7">
        <f t="shared" si="16"/>
        <v>2.1049043904649696</v>
      </c>
      <c r="X7">
        <f t="shared" si="17"/>
        <v>0.97331384804639587</v>
      </c>
      <c r="Y7">
        <f t="shared" si="18"/>
        <v>0.97317718611676263</v>
      </c>
      <c r="Z7">
        <v>0.75</v>
      </c>
      <c r="AA7" s="12">
        <f>(((1+T7/100)^$S7/(1+T6/100)^$S6)^(1/0.25)-1)*100</f>
        <v>2.2116888722882866</v>
      </c>
      <c r="AB7" s="12">
        <f>(((1+U7/100)^$S7/(1+U6/100)^$S6)^(1/0.25)-1)*100</f>
        <v>2.2260951539632146</v>
      </c>
      <c r="AC7">
        <v>0.5</v>
      </c>
      <c r="AD7" s="12">
        <f t="shared" ref="AD7:AD45" si="22">(((1+T7/100)^$S7/(1+T5/100)^$S5)^(1/0.5)-1)*100</f>
        <v>2.3489852699877911</v>
      </c>
      <c r="AE7" s="12">
        <f t="shared" ref="AE7:AE45" si="23">(((1+U7/100)^$S7/(1+U5/100)^$S5)^(1/0.5)-1)*100</f>
        <v>2.366126502610566</v>
      </c>
      <c r="AF7">
        <v>0</v>
      </c>
      <c r="AG7" s="6">
        <f>T7</f>
        <v>2.7048691718719944</v>
      </c>
      <c r="AH7" s="6">
        <f>U7</f>
        <v>2.7189110479925835</v>
      </c>
    </row>
    <row r="8" spans="1:34" ht="14.5">
      <c r="A8" s="5">
        <v>1</v>
      </c>
      <c r="B8" s="14">
        <v>2.82</v>
      </c>
      <c r="C8" s="7">
        <f t="shared" si="0"/>
        <v>0.97257342929391166</v>
      </c>
      <c r="D8" s="7">
        <f t="shared" si="1"/>
        <v>2.7048691718719944</v>
      </c>
      <c r="E8" s="7">
        <f t="shared" si="2"/>
        <v>2.7189110479925835</v>
      </c>
      <c r="F8" s="7">
        <f t="shared" si="3"/>
        <v>2.9296255230578767</v>
      </c>
      <c r="G8" s="7">
        <f t="shared" si="4"/>
        <v>2.0950688510831936</v>
      </c>
      <c r="H8" s="7">
        <f t="shared" si="5"/>
        <v>2.1049043904649696</v>
      </c>
      <c r="I8">
        <f t="shared" si="6"/>
        <v>0.97331384804639587</v>
      </c>
      <c r="J8">
        <f t="shared" si="7"/>
        <v>0.97317718611676263</v>
      </c>
      <c r="K8">
        <f t="shared" si="8"/>
        <v>0.97112871988295979</v>
      </c>
      <c r="L8" s="7">
        <f t="shared" si="9"/>
        <v>0.98515412510028899</v>
      </c>
      <c r="N8">
        <f t="shared" si="10"/>
        <v>1.3255107585440332E-2</v>
      </c>
      <c r="O8">
        <f t="shared" si="11"/>
        <v>1.0218976217957716E-2</v>
      </c>
      <c r="P8">
        <f t="shared" si="12"/>
        <v>1.2017755305713093E-2</v>
      </c>
      <c r="Q8">
        <f t="shared" si="19"/>
        <v>1.5827390697260011E-4</v>
      </c>
      <c r="S8">
        <v>1.25</v>
      </c>
      <c r="T8" s="7">
        <f t="shared" si="13"/>
        <v>2.5638295867930854</v>
      </c>
      <c r="U8" s="7">
        <f t="shared" si="14"/>
        <v>2.5758739733673242</v>
      </c>
      <c r="V8" s="7">
        <f t="shared" si="15"/>
        <v>1.913195733043459</v>
      </c>
      <c r="W8" s="7">
        <f t="shared" si="16"/>
        <v>1.9110383690737871</v>
      </c>
      <c r="X8">
        <f t="shared" si="17"/>
        <v>0.96846022093865969</v>
      </c>
      <c r="Y8">
        <f t="shared" si="18"/>
        <v>0.96831442554800085</v>
      </c>
      <c r="Z8">
        <v>1</v>
      </c>
      <c r="AA8" s="12">
        <f t="shared" si="20"/>
        <v>2.0016054163499941</v>
      </c>
      <c r="AB8" s="12">
        <f t="shared" si="21"/>
        <v>2.0057147082529481</v>
      </c>
      <c r="AC8">
        <v>0.75</v>
      </c>
      <c r="AD8" s="12">
        <f>(((1+T8/100)^$S8/(1+T6/100)^$S6)^(1/0.5)-1)*100</f>
        <v>2.1065931137156158</v>
      </c>
      <c r="AE8" s="12">
        <f>(((1+U8/100)^$S8/(1+U6/100)^$S6)^(1/0.5)-1)*100</f>
        <v>2.1158454796016635</v>
      </c>
      <c r="AF8">
        <v>0.25</v>
      </c>
      <c r="AG8" s="12">
        <f>(((1+T8/100)^$S8/(1+T4/100)^$S4)^(1/1)-1)*100</f>
        <v>2.3842451317752644</v>
      </c>
      <c r="AH8" s="12">
        <f>(((1+U8/100)^$S8/(1+U4/100)^$S4)^(1/1)-1)*100</f>
        <v>2.3982510951358949</v>
      </c>
    </row>
    <row r="9" spans="1:34">
      <c r="A9" s="5">
        <v>2</v>
      </c>
      <c r="B9">
        <v>2.0710000000000002</v>
      </c>
      <c r="C9" s="7">
        <f t="shared" si="0"/>
        <v>0.95983207935880954</v>
      </c>
      <c r="D9" s="7">
        <f t="shared" si="1"/>
        <v>2.2558418361868044</v>
      </c>
      <c r="E9" s="7">
        <f t="shared" si="2"/>
        <v>2.2548180956956925</v>
      </c>
      <c r="F9" s="7">
        <f t="shared" si="3"/>
        <v>2.5627780095328854</v>
      </c>
      <c r="G9" s="7">
        <f t="shared" si="4"/>
        <v>1.6264024281319707</v>
      </c>
      <c r="H9" s="7">
        <f t="shared" si="5"/>
        <v>1.5833069172645089</v>
      </c>
      <c r="I9">
        <f t="shared" si="6"/>
        <v>0.95588579274424323</v>
      </c>
      <c r="J9">
        <f t="shared" si="7"/>
        <v>0.95590536452442498</v>
      </c>
      <c r="K9">
        <f t="shared" si="8"/>
        <v>0.9500358481633947</v>
      </c>
      <c r="L9" s="7">
        <f t="shared" si="9"/>
        <v>0.96846650338215357</v>
      </c>
      <c r="N9">
        <f t="shared" si="10"/>
        <v>3.4166504404909384E-2</v>
      </c>
      <c r="O9">
        <f t="shared" si="11"/>
        <v>3.3789092305190692E-2</v>
      </c>
      <c r="P9">
        <f t="shared" si="12"/>
        <v>0.24184561066012653</v>
      </c>
      <c r="Q9">
        <f t="shared" si="19"/>
        <v>7.455327821490038E-5</v>
      </c>
      <c r="S9">
        <v>1.5</v>
      </c>
      <c r="T9" s="7">
        <f t="shared" si="13"/>
        <v>2.4436812773066916</v>
      </c>
      <c r="U9" s="7">
        <f t="shared" si="14"/>
        <v>2.4522286907399899</v>
      </c>
      <c r="V9" s="7">
        <f t="shared" si="15"/>
        <v>1.7800332606254929</v>
      </c>
      <c r="W9" s="7">
        <f t="shared" si="16"/>
        <v>1.764162076562299</v>
      </c>
      <c r="X9">
        <f t="shared" si="17"/>
        <v>0.9640084497013911</v>
      </c>
      <c r="Y9">
        <f t="shared" si="18"/>
        <v>0.96388486094270009</v>
      </c>
      <c r="Z9">
        <v>1.25</v>
      </c>
      <c r="AA9" s="12">
        <f t="shared" si="20"/>
        <v>1.8450476496956414</v>
      </c>
      <c r="AB9" s="12">
        <f t="shared" si="21"/>
        <v>1.8362343239421985</v>
      </c>
      <c r="AC9">
        <v>1</v>
      </c>
      <c r="AD9" s="12">
        <f t="shared" si="22"/>
        <v>1.9232964732480262</v>
      </c>
      <c r="AE9" s="12">
        <f t="shared" si="23"/>
        <v>1.9209392883074106</v>
      </c>
      <c r="AF9">
        <v>0.5</v>
      </c>
      <c r="AG9" s="12">
        <f t="shared" ref="AG9:AG47" si="24">(((1+T9/100)^$S9/(1+T5/100)^$S5)^(1/1)-1)*100</f>
        <v>2.1359190951403706</v>
      </c>
      <c r="AH9" s="12">
        <f t="shared" ref="AH9:AH47" si="25">(((1+U9/100)^$S9/(1+U5/100)^$S5)^(1/1)-1)*100</f>
        <v>2.1432903545395288</v>
      </c>
    </row>
    <row r="10" spans="1:34">
      <c r="A10" s="5">
        <v>5</v>
      </c>
      <c r="B10">
        <v>1.948</v>
      </c>
      <c r="C10" s="7">
        <f t="shared" si="0"/>
        <v>0.90804307062023637</v>
      </c>
      <c r="D10" s="7">
        <f t="shared" si="1"/>
        <v>1.9229435190720297</v>
      </c>
      <c r="E10" s="7">
        <f t="shared" si="2"/>
        <v>1.882274906330788</v>
      </c>
      <c r="F10" s="7">
        <f t="shared" si="3"/>
        <v>1.8819330776950174</v>
      </c>
      <c r="G10" s="7">
        <f t="shared" si="4"/>
        <v>1.94169562355646</v>
      </c>
      <c r="H10" s="7">
        <f t="shared" si="5"/>
        <v>1.8999123331083472</v>
      </c>
      <c r="I10">
        <f t="shared" si="6"/>
        <v>0.90833032184935703</v>
      </c>
      <c r="J10">
        <f t="shared" si="7"/>
        <v>0.91017922772823012</v>
      </c>
      <c r="K10">
        <f t="shared" si="8"/>
        <v>0.91019478412735633</v>
      </c>
      <c r="L10" s="7">
        <f t="shared" si="9"/>
        <v>0.91008990923264155</v>
      </c>
      <c r="N10">
        <f t="shared" si="10"/>
        <v>6.2782723649373959E-4</v>
      </c>
      <c r="O10">
        <f t="shared" si="11"/>
        <v>4.3197879378266881E-3</v>
      </c>
      <c r="P10">
        <f t="shared" si="12"/>
        <v>4.3648382228526029E-3</v>
      </c>
      <c r="Q10">
        <f t="shared" si="19"/>
        <v>4.1895483052327516E-6</v>
      </c>
      <c r="S10">
        <v>1.75</v>
      </c>
      <c r="T10" s="7">
        <f t="shared" si="13"/>
        <v>2.3417911335872721</v>
      </c>
      <c r="U10" s="7">
        <f t="shared" si="14"/>
        <v>2.3458468445416507</v>
      </c>
      <c r="V10" s="7">
        <f t="shared" si="15"/>
        <v>1.6868859155891238</v>
      </c>
      <c r="W10" s="7">
        <f t="shared" si="16"/>
        <v>1.6570191845807227</v>
      </c>
      <c r="X10">
        <f t="shared" si="17"/>
        <v>0.95984703588294273</v>
      </c>
      <c r="Y10">
        <f t="shared" si="18"/>
        <v>0.9597789132130583</v>
      </c>
      <c r="Z10">
        <v>1.5</v>
      </c>
      <c r="AA10" s="12">
        <f t="shared" si="20"/>
        <v>1.7325748785958384</v>
      </c>
      <c r="AB10" s="12">
        <f t="shared" si="21"/>
        <v>1.7098714629693257</v>
      </c>
      <c r="AC10">
        <v>1.25</v>
      </c>
      <c r="AD10" s="12">
        <f t="shared" si="22"/>
        <v>1.788795729376913</v>
      </c>
      <c r="AE10" s="12">
        <f t="shared" si="23"/>
        <v>1.773033281714631</v>
      </c>
      <c r="AF10">
        <v>0.75</v>
      </c>
      <c r="AG10" s="12">
        <f>(((1+T10/100)^$S10/(1+T6/100)^$S6)^(1/1)-1)*100</f>
        <v>1.9475705893701178</v>
      </c>
      <c r="AH10" s="12">
        <f>(((1+U10/100)^$S10/(1+U6/100)^$S6)^(1/1)-1)*100</f>
        <v>1.9442952822075643</v>
      </c>
    </row>
    <row r="11" spans="1:34">
      <c r="A11" s="5">
        <v>10</v>
      </c>
      <c r="B11">
        <v>2.1230000000000002</v>
      </c>
      <c r="C11" s="7">
        <f t="shared" si="0"/>
        <v>0.81052115938096059</v>
      </c>
      <c r="D11" s="7">
        <f t="shared" si="1"/>
        <v>2.1138632462760745</v>
      </c>
      <c r="E11" s="7">
        <f t="shared" si="2"/>
        <v>2.1288857469103477</v>
      </c>
      <c r="F11" s="7">
        <f t="shared" si="3"/>
        <v>1.8222747422221142</v>
      </c>
      <c r="G11" s="7">
        <f t="shared" si="4"/>
        <v>2.5428859290978272</v>
      </c>
      <c r="H11" s="7">
        <f t="shared" si="5"/>
        <v>2.6978344730681454</v>
      </c>
      <c r="I11">
        <f t="shared" si="6"/>
        <v>0.8094612916367222</v>
      </c>
      <c r="J11">
        <f t="shared" si="7"/>
        <v>0.80824619128082764</v>
      </c>
      <c r="K11">
        <f t="shared" si="8"/>
        <v>0.83341173916470601</v>
      </c>
      <c r="L11" s="7">
        <f t="shared" si="9"/>
        <v>0.8044893431373954</v>
      </c>
      <c r="N11">
        <f t="shared" si="10"/>
        <v>8.3480268611671067E-5</v>
      </c>
      <c r="O11">
        <f t="shared" si="11"/>
        <v>3.4642016692665016E-5</v>
      </c>
      <c r="P11">
        <f t="shared" si="12"/>
        <v>9.0435680665576015E-2</v>
      </c>
      <c r="Q11">
        <f t="shared" si="19"/>
        <v>3.6382807196136895E-5</v>
      </c>
      <c r="S11">
        <v>2</v>
      </c>
      <c r="T11" s="7">
        <f t="shared" si="13"/>
        <v>2.2558418361868044</v>
      </c>
      <c r="U11" s="7">
        <f t="shared" si="14"/>
        <v>2.2548180956956925</v>
      </c>
      <c r="V11" s="7">
        <f t="shared" si="15"/>
        <v>1.6264024281319707</v>
      </c>
      <c r="W11" s="7">
        <f t="shared" si="16"/>
        <v>1.5833069172645089</v>
      </c>
      <c r="X11">
        <f t="shared" si="17"/>
        <v>0.95588579274424323</v>
      </c>
      <c r="Y11">
        <f t="shared" si="18"/>
        <v>0.95590536452442498</v>
      </c>
      <c r="Z11">
        <v>1.75</v>
      </c>
      <c r="AA11" s="12">
        <f t="shared" si="20"/>
        <v>1.6562144719230121</v>
      </c>
      <c r="AB11" s="12">
        <f t="shared" si="21"/>
        <v>1.6198797913999918</v>
      </c>
      <c r="AC11">
        <v>1.5</v>
      </c>
      <c r="AD11" s="12">
        <f t="shared" si="22"/>
        <v>1.6943875080601245</v>
      </c>
      <c r="AE11" s="12">
        <f t="shared" si="23"/>
        <v>1.6648656698354358</v>
      </c>
      <c r="AF11">
        <v>1</v>
      </c>
      <c r="AG11" s="12">
        <f t="shared" si="24"/>
        <v>1.8087776552168533</v>
      </c>
      <c r="AH11" s="12">
        <f t="shared" si="25"/>
        <v>1.7928219556233138</v>
      </c>
    </row>
    <row r="12" spans="1:34">
      <c r="A12" s="5">
        <v>15</v>
      </c>
      <c r="B12">
        <v>2.3330000000000002</v>
      </c>
      <c r="C12" s="7">
        <f t="shared" si="0"/>
        <v>0.70756184917956866</v>
      </c>
      <c r="D12" s="7">
        <f t="shared" si="1"/>
        <v>2.2832183291605945</v>
      </c>
      <c r="E12" s="7">
        <f t="shared" si="2"/>
        <v>2.3422924941340084</v>
      </c>
      <c r="F12" s="7">
        <f t="shared" si="3"/>
        <v>2.5216350745792928</v>
      </c>
      <c r="G12" s="7">
        <f t="shared" si="4"/>
        <v>2.6648926762793224</v>
      </c>
      <c r="H12" s="7">
        <f t="shared" si="5"/>
        <v>2.7679845301083765</v>
      </c>
      <c r="I12">
        <f t="shared" si="6"/>
        <v>0.7100053673168949</v>
      </c>
      <c r="J12">
        <f t="shared" si="7"/>
        <v>0.70374171367975957</v>
      </c>
      <c r="K12">
        <f t="shared" si="8"/>
        <v>0.68506246082764843</v>
      </c>
      <c r="L12" s="7">
        <f t="shared" si="9"/>
        <v>0.70994136790142903</v>
      </c>
      <c r="N12">
        <f t="shared" si="10"/>
        <v>2.4782147515629315E-3</v>
      </c>
      <c r="O12">
        <f t="shared" si="11"/>
        <v>8.6350447230577426E-5</v>
      </c>
      <c r="P12">
        <f t="shared" si="12"/>
        <v>3.5583191361535295E-2</v>
      </c>
      <c r="Q12">
        <f t="shared" si="19"/>
        <v>5.6621093476840288E-6</v>
      </c>
      <c r="S12">
        <v>2.25</v>
      </c>
      <c r="T12" s="7">
        <f t="shared" si="13"/>
        <v>2.1837947994347373</v>
      </c>
      <c r="U12" s="7">
        <f t="shared" si="14"/>
        <v>2.1774283810878221</v>
      </c>
      <c r="V12" s="7">
        <f t="shared" si="15"/>
        <v>1.5923828911837048</v>
      </c>
      <c r="W12" s="7">
        <f t="shared" si="16"/>
        <v>1.5375601607449396</v>
      </c>
      <c r="X12">
        <f t="shared" si="17"/>
        <v>0.95205222929839062</v>
      </c>
      <c r="Y12">
        <f t="shared" si="18"/>
        <v>0.95218861522896481</v>
      </c>
      <c r="Z12">
        <v>2</v>
      </c>
      <c r="AA12" s="12">
        <f t="shared" si="20"/>
        <v>1.609242958929169</v>
      </c>
      <c r="AB12" s="12">
        <f t="shared" si="21"/>
        <v>1.5604155012060472</v>
      </c>
      <c r="AC12">
        <v>1.75</v>
      </c>
      <c r="AD12" s="12">
        <f t="shared" si="22"/>
        <v>1.6327260018279777</v>
      </c>
      <c r="AE12" s="12">
        <f t="shared" si="23"/>
        <v>1.5901432954850581</v>
      </c>
      <c r="AF12">
        <v>1.25</v>
      </c>
      <c r="AG12" s="12">
        <f t="shared" si="24"/>
        <v>1.7107309305158802</v>
      </c>
      <c r="AH12" s="12">
        <f t="shared" si="25"/>
        <v>1.6815471691179473</v>
      </c>
    </row>
    <row r="13" spans="1:34" ht="13.5" thickBot="1">
      <c r="A13" s="5">
        <v>30</v>
      </c>
      <c r="B13">
        <v>2.44</v>
      </c>
      <c r="C13" s="7">
        <f t="shared" si="0"/>
        <v>0.48519118963171065</v>
      </c>
      <c r="D13" s="7">
        <f t="shared" si="1"/>
        <v>2.4822792498741606</v>
      </c>
      <c r="E13" s="7">
        <f t="shared" si="2"/>
        <v>2.4387059889415883</v>
      </c>
      <c r="F13" s="7">
        <f t="shared" si="3"/>
        <v>2.4257278383504186</v>
      </c>
      <c r="G13" s="7">
        <f t="shared" si="4"/>
        <v>2.6844072991354571</v>
      </c>
      <c r="H13" s="7">
        <f t="shared" si="5"/>
        <v>2.318879146906256</v>
      </c>
      <c r="I13">
        <f t="shared" si="6"/>
        <v>0.4748844465506406</v>
      </c>
      <c r="J13">
        <f t="shared" si="7"/>
        <v>0.48113287641546387</v>
      </c>
      <c r="K13">
        <f t="shared" si="8"/>
        <v>0.48300979235646785</v>
      </c>
      <c r="L13" s="7">
        <f t="shared" si="9"/>
        <v>0.4850986219937059</v>
      </c>
      <c r="N13">
        <f t="shared" si="10"/>
        <v>1.7875349699217134E-3</v>
      </c>
      <c r="O13">
        <f t="shared" si="11"/>
        <v>1.674464619291634E-6</v>
      </c>
      <c r="P13">
        <f t="shared" si="12"/>
        <v>2.0369459815178031E-4</v>
      </c>
      <c r="Q13">
        <f t="shared" si="19"/>
        <v>8.5687676057780642E-9</v>
      </c>
      <c r="S13">
        <v>2.5</v>
      </c>
      <c r="T13" s="7">
        <f t="shared" si="13"/>
        <v>2.1238574136296897</v>
      </c>
      <c r="U13" s="7">
        <f t="shared" si="14"/>
        <v>2.1121403146302464</v>
      </c>
      <c r="V13" s="7">
        <f t="shared" si="15"/>
        <v>1.5796123155960584</v>
      </c>
      <c r="W13" s="7">
        <f t="shared" si="16"/>
        <v>1.5150490313661824</v>
      </c>
      <c r="X13">
        <f t="shared" si="17"/>
        <v>0.94828855954235991</v>
      </c>
      <c r="Y13">
        <f t="shared" si="18"/>
        <v>0.94856638000430149</v>
      </c>
      <c r="Z13">
        <v>2.25</v>
      </c>
      <c r="AA13" s="12">
        <f t="shared" si="20"/>
        <v>1.5860005406955091</v>
      </c>
      <c r="AB13" s="12">
        <f t="shared" si="21"/>
        <v>1.5264217845605499</v>
      </c>
      <c r="AC13">
        <v>2</v>
      </c>
      <c r="AD13" s="12">
        <f t="shared" si="22"/>
        <v>1.5976210851683437</v>
      </c>
      <c r="AE13" s="12">
        <f t="shared" si="23"/>
        <v>1.5434172203725893</v>
      </c>
      <c r="AF13">
        <v>1.5</v>
      </c>
      <c r="AG13" s="12">
        <f t="shared" si="24"/>
        <v>1.6459927814774566</v>
      </c>
      <c r="AH13" s="12">
        <f t="shared" si="25"/>
        <v>1.6041232990336551</v>
      </c>
    </row>
    <row r="14" spans="1:34" ht="14" thickTop="1" thickBot="1">
      <c r="A14" s="5"/>
      <c r="B14"/>
      <c r="C14" s="7"/>
      <c r="D14" s="7"/>
      <c r="E14" s="7"/>
      <c r="F14" s="7"/>
      <c r="G14" s="7"/>
      <c r="H14" s="7"/>
      <c r="L14" s="7"/>
      <c r="M14" s="8" t="s">
        <v>38</v>
      </c>
      <c r="N14" s="9">
        <f>SUM(N3:N13)</f>
        <v>8.0624881346556307E-2</v>
      </c>
      <c r="O14" s="9">
        <f>SUM(O3:O13)</f>
        <v>7.1805152147347201E-2</v>
      </c>
      <c r="P14" s="9">
        <f>SUM(P3:P13)</f>
        <v>0.42309520618314123</v>
      </c>
      <c r="Q14" s="10">
        <f>SUM(Q3:Q13)</f>
        <v>3.7323831619200408E-4</v>
      </c>
      <c r="S14">
        <v>2.75</v>
      </c>
      <c r="T14" s="7">
        <f t="shared" si="13"/>
        <v>2.0744540907085165</v>
      </c>
      <c r="U14" s="7">
        <f t="shared" si="14"/>
        <v>2.0575755203156083</v>
      </c>
      <c r="V14" s="7">
        <f t="shared" si="15"/>
        <v>1.583717112022297</v>
      </c>
      <c r="W14" s="7">
        <f t="shared" si="16"/>
        <v>1.5116883857319825</v>
      </c>
      <c r="X14">
        <f t="shared" si="17"/>
        <v>0.94454921402590675</v>
      </c>
      <c r="Y14">
        <f t="shared" si="18"/>
        <v>0.94498773840188</v>
      </c>
      <c r="Z14">
        <v>2.5</v>
      </c>
      <c r="AA14" s="12">
        <f t="shared" si="20"/>
        <v>1.5817334169844877</v>
      </c>
      <c r="AB14" s="12">
        <f t="shared" si="21"/>
        <v>1.5135286619539334</v>
      </c>
      <c r="AC14">
        <v>2.25</v>
      </c>
      <c r="AD14" s="12">
        <f t="shared" si="22"/>
        <v>1.5838669564343988</v>
      </c>
      <c r="AE14" s="12">
        <f t="shared" si="23"/>
        <v>1.5199750185775684</v>
      </c>
      <c r="AF14">
        <v>1.75</v>
      </c>
      <c r="AG14" s="12">
        <f t="shared" si="24"/>
        <v>1.6082935423552991</v>
      </c>
      <c r="AH14" s="12">
        <f t="shared" si="25"/>
        <v>1.5550530967876508</v>
      </c>
    </row>
    <row r="15" spans="1:34" ht="13.5" thickTop="1">
      <c r="S15">
        <v>3</v>
      </c>
      <c r="T15" s="7">
        <f t="shared" si="13"/>
        <v>2.0342006749021699</v>
      </c>
      <c r="U15" s="7">
        <f t="shared" si="14"/>
        <v>2.012498708092004</v>
      </c>
      <c r="V15" s="7">
        <f t="shared" si="15"/>
        <v>1.6010414420390129</v>
      </c>
      <c r="W15" s="7">
        <f t="shared" si="16"/>
        <v>1.5239579230442624</v>
      </c>
      <c r="X15">
        <f t="shared" si="17"/>
        <v>0.94079875964135717</v>
      </c>
      <c r="Y15">
        <f t="shared" si="18"/>
        <v>0.94141147458020658</v>
      </c>
      <c r="Z15">
        <v>2.75</v>
      </c>
      <c r="AA15" s="12">
        <f t="shared" si="20"/>
        <v>1.5924594139681281</v>
      </c>
      <c r="AB15" s="12">
        <f t="shared" si="21"/>
        <v>1.5179658703441845</v>
      </c>
      <c r="AC15">
        <v>2.5</v>
      </c>
      <c r="AD15" s="12">
        <f t="shared" si="22"/>
        <v>1.5870962739142458</v>
      </c>
      <c r="AE15" s="12">
        <f t="shared" si="23"/>
        <v>1.5157472419055074</v>
      </c>
      <c r="AF15">
        <v>2</v>
      </c>
      <c r="AG15" s="12">
        <f t="shared" si="24"/>
        <v>1.5923585432470189</v>
      </c>
      <c r="AH15" s="12">
        <f t="shared" si="25"/>
        <v>1.5295812885225191</v>
      </c>
    </row>
    <row r="16" spans="1:34">
      <c r="A16" s="11">
        <v>45562</v>
      </c>
      <c r="S16">
        <v>3.25</v>
      </c>
      <c r="T16" s="7">
        <f t="shared" si="13"/>
        <v>2.0018818302118624</v>
      </c>
      <c r="U16" s="7">
        <f t="shared" si="14"/>
        <v>1.9758033218387245</v>
      </c>
      <c r="V16" s="7">
        <f t="shared" si="15"/>
        <v>1.6285407794479987</v>
      </c>
      <c r="W16" s="7">
        <f t="shared" si="16"/>
        <v>1.5488316793705186</v>
      </c>
      <c r="X16">
        <f t="shared" si="17"/>
        <v>0.93701015456935788</v>
      </c>
      <c r="Y16">
        <f t="shared" si="18"/>
        <v>0.93780465559482784</v>
      </c>
      <c r="Z16">
        <v>3</v>
      </c>
      <c r="AA16" s="12">
        <f t="shared" si="20"/>
        <v>1.6148532407863625</v>
      </c>
      <c r="AB16" s="12">
        <f t="shared" si="21"/>
        <v>1.5364869196320186</v>
      </c>
      <c r="AC16">
        <v>2.75</v>
      </c>
      <c r="AD16" s="12">
        <f t="shared" si="22"/>
        <v>1.603655710416807</v>
      </c>
      <c r="AE16" s="12">
        <f t="shared" si="23"/>
        <v>1.5272259726515136</v>
      </c>
      <c r="AF16">
        <v>2.25</v>
      </c>
      <c r="AG16" s="12">
        <f t="shared" si="24"/>
        <v>1.5937608516111146</v>
      </c>
      <c r="AH16" s="12">
        <f t="shared" si="25"/>
        <v>1.523600430880423</v>
      </c>
    </row>
    <row r="17" spans="1:34">
      <c r="S17">
        <v>3.5</v>
      </c>
      <c r="T17" s="7">
        <f t="shared" si="13"/>
        <v>1.9764310611051481</v>
      </c>
      <c r="U17" s="7">
        <f t="shared" si="14"/>
        <v>1.9464986053762421</v>
      </c>
      <c r="V17" s="7">
        <f t="shared" si="15"/>
        <v>1.663690370069195</v>
      </c>
      <c r="W17" s="7">
        <f t="shared" si="16"/>
        <v>1.5837158464339398</v>
      </c>
      <c r="X17">
        <f t="shared" si="17"/>
        <v>0.93316328088529921</v>
      </c>
      <c r="Y17">
        <f t="shared" si="18"/>
        <v>0.93414140855744754</v>
      </c>
      <c r="Z17">
        <v>3.25</v>
      </c>
      <c r="AA17" s="12">
        <f t="shared" si="20"/>
        <v>1.6461483628583906</v>
      </c>
      <c r="AB17" s="12">
        <f t="shared" si="21"/>
        <v>1.5663027473090674</v>
      </c>
      <c r="AC17">
        <v>3</v>
      </c>
      <c r="AD17" s="12">
        <f t="shared" si="22"/>
        <v>1.6304995972323599</v>
      </c>
      <c r="AE17" s="12">
        <f t="shared" si="23"/>
        <v>1.5513937392172439</v>
      </c>
      <c r="AF17">
        <v>2.5</v>
      </c>
      <c r="AG17" s="12">
        <f t="shared" si="24"/>
        <v>1.6087956180470098</v>
      </c>
      <c r="AH17" s="12">
        <f t="shared" si="25"/>
        <v>1.5335689262108154</v>
      </c>
    </row>
    <row r="18" spans="1:34">
      <c r="A18" s="1" t="s">
        <v>15</v>
      </c>
      <c r="S18">
        <v>3.75</v>
      </c>
      <c r="T18" s="7">
        <f t="shared" si="13"/>
        <v>1.9569130622971485</v>
      </c>
      <c r="U18" s="7">
        <f t="shared" si="14"/>
        <v>1.9236979474775944</v>
      </c>
      <c r="V18" s="7">
        <f t="shared" si="15"/>
        <v>1.7044065811407296</v>
      </c>
      <c r="W18" s="7">
        <f t="shared" si="16"/>
        <v>1.6263939659999536</v>
      </c>
      <c r="X18">
        <f t="shared" si="17"/>
        <v>0.92924370896964703</v>
      </c>
      <c r="Y18">
        <f t="shared" si="18"/>
        <v>0.93040186521873203</v>
      </c>
      <c r="Z18">
        <v>3.5</v>
      </c>
      <c r="AA18" s="12">
        <f t="shared" si="20"/>
        <v>1.6840530012388166</v>
      </c>
      <c r="AB18" s="12">
        <f t="shared" si="21"/>
        <v>1.6050236594608247</v>
      </c>
      <c r="AC18">
        <v>3.25</v>
      </c>
      <c r="AD18" s="12">
        <f t="shared" si="22"/>
        <v>1.6650989155112095</v>
      </c>
      <c r="AE18" s="12">
        <f t="shared" si="23"/>
        <v>1.5856613585022439</v>
      </c>
      <c r="AF18">
        <v>2.75</v>
      </c>
      <c r="AG18" s="12">
        <f t="shared" si="24"/>
        <v>1.634372669766937</v>
      </c>
      <c r="AH18" s="12">
        <f t="shared" si="25"/>
        <v>1.5564394626254696</v>
      </c>
    </row>
    <row r="19" spans="1:34">
      <c r="A19" s="13" t="s">
        <v>4</v>
      </c>
      <c r="B19" s="6">
        <v>2.6844367886984153</v>
      </c>
      <c r="S19">
        <v>4</v>
      </c>
      <c r="T19" s="7">
        <f t="shared" si="13"/>
        <v>1.9425081284296859</v>
      </c>
      <c r="U19" s="7">
        <f t="shared" si="14"/>
        <v>1.9066083804190905</v>
      </c>
      <c r="V19" s="7">
        <f t="shared" si="15"/>
        <v>1.7489793953175798</v>
      </c>
      <c r="W19" s="7">
        <f t="shared" si="16"/>
        <v>1.6749786564909712</v>
      </c>
      <c r="X19">
        <f t="shared" si="17"/>
        <v>0.9252416566685453</v>
      </c>
      <c r="Y19">
        <f t="shared" si="18"/>
        <v>0.92657124877343233</v>
      </c>
      <c r="Z19">
        <v>3.75</v>
      </c>
      <c r="AA19" s="12">
        <f t="shared" si="20"/>
        <v>1.7266781827744992</v>
      </c>
      <c r="AB19" s="12">
        <f t="shared" si="21"/>
        <v>1.6506084549793076</v>
      </c>
      <c r="AC19">
        <v>3.5</v>
      </c>
      <c r="AD19" s="12">
        <f t="shared" si="22"/>
        <v>1.7053633589556583</v>
      </c>
      <c r="AE19" s="12">
        <f t="shared" si="23"/>
        <v>1.6278135013577666</v>
      </c>
      <c r="AF19">
        <v>3</v>
      </c>
      <c r="AG19" s="12">
        <f t="shared" si="24"/>
        <v>1.6679245872990078</v>
      </c>
      <c r="AH19" s="12">
        <f t="shared" si="25"/>
        <v>1.5895964345371327</v>
      </c>
    </row>
    <row r="20" spans="1:34">
      <c r="A20" s="13" t="s">
        <v>2</v>
      </c>
      <c r="B20" s="6">
        <v>0.85972509894953708</v>
      </c>
      <c r="R20" s="15"/>
      <c r="S20">
        <v>4.25</v>
      </c>
      <c r="T20" s="7">
        <f t="shared" si="13"/>
        <v>1.9324983854065674</v>
      </c>
      <c r="U20" s="7">
        <f t="shared" si="14"/>
        <v>1.8945211188581583</v>
      </c>
      <c r="V20" s="7">
        <f t="shared" si="15"/>
        <v>1.7960145341393512</v>
      </c>
      <c r="W20" s="7">
        <f t="shared" si="16"/>
        <v>1.7278691224876233</v>
      </c>
      <c r="X20">
        <f t="shared" si="17"/>
        <v>0.92115111289618778</v>
      </c>
      <c r="Y20">
        <f t="shared" si="18"/>
        <v>0.92263908244695403</v>
      </c>
      <c r="Z20">
        <v>4</v>
      </c>
      <c r="AA20" s="12">
        <f t="shared" si="20"/>
        <v>1.772476100050091</v>
      </c>
      <c r="AB20" s="12">
        <f t="shared" si="21"/>
        <v>1.7013197993446028</v>
      </c>
      <c r="AC20">
        <v>3.75</v>
      </c>
      <c r="AD20" s="12">
        <f t="shared" si="22"/>
        <v>1.7495745646825878</v>
      </c>
      <c r="AE20" s="12">
        <f t="shared" si="23"/>
        <v>1.6759609655980334</v>
      </c>
      <c r="AF20">
        <v>3.25</v>
      </c>
      <c r="AG20" s="12">
        <f t="shared" si="24"/>
        <v>1.7073279696681265</v>
      </c>
      <c r="AH20" s="12">
        <f t="shared" si="25"/>
        <v>1.630801133079407</v>
      </c>
    </row>
    <row r="21" spans="1:34">
      <c r="A21" s="13" t="s">
        <v>3</v>
      </c>
      <c r="B21" s="6">
        <v>-3.7731440351198668</v>
      </c>
      <c r="S21">
        <v>4.5</v>
      </c>
      <c r="T21" s="7">
        <f t="shared" si="13"/>
        <v>1.9262556325439306</v>
      </c>
      <c r="U21" s="7">
        <f t="shared" si="14"/>
        <v>1.8868030368836017</v>
      </c>
      <c r="V21" s="7">
        <f t="shared" si="15"/>
        <v>1.8443838960353465</v>
      </c>
      <c r="W21" s="7">
        <f t="shared" si="16"/>
        <v>1.7837137815119701</v>
      </c>
      <c r="X21">
        <f t="shared" si="17"/>
        <v>0.91696910061112336</v>
      </c>
      <c r="Y21">
        <f t="shared" si="18"/>
        <v>0.91859850307884405</v>
      </c>
      <c r="Z21">
        <v>4.25</v>
      </c>
      <c r="AA21" s="12">
        <f>(((1+T21/100)^$S21/(1+T20/100)^$S20)^(1/0.25)-1)*100</f>
        <v>1.8201873114334299</v>
      </c>
      <c r="AB21" s="12">
        <f>(((1+U21/100)^$S21/(1+U20/100)^$S20)^(1/0.25)-1)*100</f>
        <v>1.7556850528728907</v>
      </c>
      <c r="AC21">
        <v>4</v>
      </c>
      <c r="AD21" s="12">
        <f>(((1+T21/100)^$S21/(1+T19/100)^$S19)^(1/0.5)-1)*100</f>
        <v>1.7963289105038527</v>
      </c>
      <c r="AE21" s="12">
        <f>(((1+U21/100)^$S21/(1+U19/100)^$S19)^(1/0.5)-1)*100</f>
        <v>1.7284987944067298</v>
      </c>
      <c r="AF21">
        <v>3.5</v>
      </c>
      <c r="AG21" s="12">
        <f t="shared" ref="AG21:AH24" si="26">(((1+T21/100)^$S21/(1+T17/100)^$S17)^(1/1)-1)*100</f>
        <v>1.750835969295883</v>
      </c>
      <c r="AH21" s="12">
        <f t="shared" si="26"/>
        <v>1.6781436851158738</v>
      </c>
    </row>
    <row r="22" spans="1:34">
      <c r="A22" s="13" t="s">
        <v>6</v>
      </c>
      <c r="B22" s="6">
        <v>2.0816751772957853</v>
      </c>
      <c r="S22">
        <v>4.75</v>
      </c>
      <c r="T22" s="7">
        <f t="shared" si="13"/>
        <v>1.9232306089554334</v>
      </c>
      <c r="U22" s="7">
        <f t="shared" si="14"/>
        <v>1.8828889910642572</v>
      </c>
      <c r="V22" s="7">
        <f t="shared" si="15"/>
        <v>1.8931831682252662</v>
      </c>
      <c r="W22" s="7">
        <f t="shared" si="16"/>
        <v>1.8413774170459671</v>
      </c>
      <c r="X22">
        <f t="shared" si="17"/>
        <v>0.91269505823018948</v>
      </c>
      <c r="Y22">
        <f t="shared" si="18"/>
        <v>0.91444566575137087</v>
      </c>
      <c r="Z22">
        <v>4.5</v>
      </c>
      <c r="AA22" s="12">
        <f t="shared" si="20"/>
        <v>1.8687955338729134</v>
      </c>
      <c r="AB22" s="12">
        <f t="shared" si="21"/>
        <v>1.8124618723720731</v>
      </c>
      <c r="AC22">
        <v>4.25</v>
      </c>
      <c r="AD22" s="12">
        <f>(((1+T22/100)^$S22/(1+T20/100)^$S20)^(1/0.5)-1)*100</f>
        <v>1.8444885226935437</v>
      </c>
      <c r="AE22" s="12">
        <f>(((1+U22/100)^$S22/(1+U20/100)^$S20)^(1/0.5)-1)*100</f>
        <v>1.7840695037427023</v>
      </c>
      <c r="AF22">
        <v>3.75</v>
      </c>
      <c r="AG22" s="12">
        <f t="shared" si="26"/>
        <v>1.7970204816514679</v>
      </c>
      <c r="AH22" s="12">
        <f t="shared" si="26"/>
        <v>1.7300008737946238</v>
      </c>
    </row>
    <row r="23" spans="1:34">
      <c r="A23" s="13" t="s">
        <v>9</v>
      </c>
      <c r="B23" s="6">
        <f>B19+B20</f>
        <v>3.5441618876479524</v>
      </c>
      <c r="S23">
        <v>5</v>
      </c>
      <c r="T23" s="7">
        <f t="shared" si="13"/>
        <v>1.9229435190720297</v>
      </c>
      <c r="U23" s="7">
        <f t="shared" si="14"/>
        <v>1.882274906330788</v>
      </c>
      <c r="V23" s="7">
        <f t="shared" si="15"/>
        <v>1.94169562355646</v>
      </c>
      <c r="W23" s="7">
        <f t="shared" si="16"/>
        <v>1.8999123331083472</v>
      </c>
      <c r="X23">
        <f t="shared" si="17"/>
        <v>0.90833032184935703</v>
      </c>
      <c r="Y23">
        <f t="shared" si="18"/>
        <v>0.91017922772823012</v>
      </c>
      <c r="Z23">
        <v>4.75</v>
      </c>
      <c r="AA23" s="12">
        <f t="shared" si="20"/>
        <v>1.9174889649290261</v>
      </c>
      <c r="AB23" s="12">
        <f t="shared" si="21"/>
        <v>1.8706079996182456</v>
      </c>
      <c r="AC23">
        <v>4.5</v>
      </c>
      <c r="AD23" s="12">
        <f t="shared" si="22"/>
        <v>1.893139340654848</v>
      </c>
      <c r="AE23" s="12">
        <f t="shared" si="23"/>
        <v>1.8415307861998853</v>
      </c>
      <c r="AF23">
        <v>4</v>
      </c>
      <c r="AG23" s="12">
        <f t="shared" si="26"/>
        <v>1.8447226224564961</v>
      </c>
      <c r="AH23" s="12">
        <f t="shared" si="26"/>
        <v>1.7849991000858267</v>
      </c>
    </row>
    <row r="24" spans="1:34">
      <c r="B24" s="6"/>
      <c r="S24">
        <v>5.25</v>
      </c>
      <c r="T24" s="7">
        <f t="shared" si="13"/>
        <v>1.9249756712130446</v>
      </c>
      <c r="U24" s="7">
        <f t="shared" si="14"/>
        <v>1.8845115496564055</v>
      </c>
      <c r="V24" s="7">
        <f t="shared" si="15"/>
        <v>1.9893612452783138</v>
      </c>
      <c r="W24" s="7">
        <f t="shared" si="16"/>
        <v>1.9585330447807991</v>
      </c>
      <c r="X24">
        <f t="shared" si="17"/>
        <v>0.90387769332404022</v>
      </c>
      <c r="Y24">
        <f t="shared" si="18"/>
        <v>0.90579990172347913</v>
      </c>
      <c r="Z24">
        <v>5</v>
      </c>
      <c r="AA24" s="12">
        <f t="shared" si="20"/>
        <v>1.9656272237404293</v>
      </c>
      <c r="AB24" s="12">
        <f t="shared" si="21"/>
        <v>1.9292547289192274</v>
      </c>
      <c r="AC24">
        <v>4.75</v>
      </c>
      <c r="AD24" s="12">
        <f t="shared" si="22"/>
        <v>1.9415552528880609</v>
      </c>
      <c r="AE24" s="12">
        <f t="shared" si="23"/>
        <v>1.899927145130853</v>
      </c>
      <c r="AF24">
        <v>4.25</v>
      </c>
      <c r="AG24" s="12">
        <f t="shared" si="26"/>
        <v>1.8930103291599165</v>
      </c>
      <c r="AH24" s="12">
        <f t="shared" si="26"/>
        <v>1.8419818491682394</v>
      </c>
    </row>
    <row r="25" spans="1:34">
      <c r="A25" s="1" t="s">
        <v>1</v>
      </c>
      <c r="B25" s="6"/>
      <c r="S25">
        <v>5.5</v>
      </c>
      <c r="T25" s="7">
        <f t="shared" si="13"/>
        <v>1.9289620999608381</v>
      </c>
      <c r="U25" s="7">
        <f t="shared" si="14"/>
        <v>1.8891989238412226</v>
      </c>
      <c r="V25" s="7">
        <f t="shared" si="15"/>
        <v>2.0357504375125948</v>
      </c>
      <c r="W25" s="7">
        <f t="shared" si="16"/>
        <v>2.0165940916308331</v>
      </c>
      <c r="X25">
        <f t="shared" si="17"/>
        <v>0.89934108146934955</v>
      </c>
      <c r="Y25">
        <f t="shared" si="18"/>
        <v>0.90131006992829976</v>
      </c>
      <c r="Z25">
        <v>5.25</v>
      </c>
      <c r="AA25" s="12">
        <f t="shared" si="20"/>
        <v>2.0127131293804279</v>
      </c>
      <c r="AB25" s="12">
        <f t="shared" si="21"/>
        <v>1.9876836123402963</v>
      </c>
      <c r="AC25">
        <v>5</v>
      </c>
      <c r="AD25" s="12">
        <f t="shared" si="22"/>
        <v>1.9891674592590114</v>
      </c>
      <c r="AE25" s="12">
        <f t="shared" si="23"/>
        <v>1.958464985182351</v>
      </c>
      <c r="AF25">
        <v>4.5</v>
      </c>
      <c r="AG25" s="12">
        <f t="shared" si="24"/>
        <v>1.9411420926980893</v>
      </c>
      <c r="AH25" s="12">
        <f t="shared" si="25"/>
        <v>1.899981112373772</v>
      </c>
    </row>
    <row r="26" spans="1:34">
      <c r="A26" s="13" t="s">
        <v>4</v>
      </c>
      <c r="B26" s="6">
        <v>2.0647685140741792</v>
      </c>
      <c r="S26">
        <v>5.75</v>
      </c>
      <c r="T26" s="7">
        <f t="shared" si="13"/>
        <v>1.934585057995112</v>
      </c>
      <c r="U26" s="7">
        <f t="shared" si="14"/>
        <v>1.8959812203284547</v>
      </c>
      <c r="V26" s="7">
        <f t="shared" si="15"/>
        <v>2.0805416789385665</v>
      </c>
      <c r="W26" s="7">
        <f t="shared" si="16"/>
        <v>2.0735706077304057</v>
      </c>
      <c r="X26">
        <f t="shared" si="17"/>
        <v>0.89472520548007117</v>
      </c>
      <c r="Y26">
        <f t="shared" si="18"/>
        <v>0.89671345136779257</v>
      </c>
      <c r="Z26">
        <v>5.5</v>
      </c>
      <c r="AA26" s="12">
        <f t="shared" si="20"/>
        <v>2.0583686439080928</v>
      </c>
      <c r="AB26" s="12">
        <f t="shared" si="21"/>
        <v>2.0453060172761717</v>
      </c>
      <c r="AC26">
        <v>5.25</v>
      </c>
      <c r="AD26" s="12">
        <f t="shared" si="22"/>
        <v>2.0355383330903365</v>
      </c>
      <c r="AE26" s="12">
        <f t="shared" si="23"/>
        <v>2.0164907464200077</v>
      </c>
      <c r="AF26">
        <v>4.75</v>
      </c>
      <c r="AG26" s="12">
        <f t="shared" si="24"/>
        <v>1.9885359672395131</v>
      </c>
      <c r="AH26" s="12">
        <f t="shared" si="25"/>
        <v>1.9581922881242386</v>
      </c>
    </row>
    <row r="27" spans="1:34">
      <c r="A27" s="13" t="s">
        <v>2</v>
      </c>
      <c r="B27" s="6">
        <v>1.4718328291743117</v>
      </c>
      <c r="S27">
        <v>6</v>
      </c>
      <c r="T27" s="7">
        <f t="shared" si="13"/>
        <v>1.9415682762358049</v>
      </c>
      <c r="U27" s="7">
        <f t="shared" si="14"/>
        <v>1.9045422759586002</v>
      </c>
      <c r="V27" s="7">
        <f t="shared" si="15"/>
        <v>2.1235025638984109</v>
      </c>
      <c r="W27" s="7">
        <f t="shared" si="16"/>
        <v>2.1290413235469874</v>
      </c>
      <c r="X27">
        <f t="shared" si="17"/>
        <v>0.89003535121886979</v>
      </c>
      <c r="Y27">
        <f t="shared" si="18"/>
        <v>0.89201481610443989</v>
      </c>
      <c r="Z27">
        <v>5.75</v>
      </c>
      <c r="AA27" s="12">
        <f t="shared" si="20"/>
        <v>2.1023144000728688</v>
      </c>
      <c r="AB27" s="12">
        <f t="shared" si="21"/>
        <v>2.101645198916513</v>
      </c>
      <c r="AC27">
        <v>5.5</v>
      </c>
      <c r="AD27" s="12">
        <f t="shared" si="22"/>
        <v>2.0803391571503349</v>
      </c>
      <c r="AE27" s="12">
        <f t="shared" si="23"/>
        <v>2.0734717210637132</v>
      </c>
      <c r="AF27">
        <v>5</v>
      </c>
      <c r="AG27" s="12">
        <f t="shared" si="24"/>
        <v>2.0347431250579362</v>
      </c>
      <c r="AH27" s="12">
        <f t="shared" si="25"/>
        <v>2.0159521466524222</v>
      </c>
    </row>
    <row r="28" spans="1:34">
      <c r="A28" s="13" t="s">
        <v>3</v>
      </c>
      <c r="B28" s="6">
        <v>-4.4822501823208931</v>
      </c>
      <c r="S28">
        <v>6.25</v>
      </c>
      <c r="T28" s="7">
        <f t="shared" si="13"/>
        <v>1.9496719028213867</v>
      </c>
      <c r="U28" s="7">
        <f t="shared" si="14"/>
        <v>1.9146014839626218</v>
      </c>
      <c r="V28" s="7">
        <f t="shared" si="15"/>
        <v>2.1644737504232645</v>
      </c>
      <c r="W28" s="7">
        <f t="shared" si="16"/>
        <v>2.1826737119502542</v>
      </c>
      <c r="X28">
        <f t="shared" si="17"/>
        <v>0.88527717233698022</v>
      </c>
      <c r="Y28">
        <f t="shared" si="18"/>
        <v>0.88721974059556119</v>
      </c>
      <c r="Z28">
        <v>6</v>
      </c>
      <c r="AA28" s="12">
        <f t="shared" si="20"/>
        <v>2.1443523128354514</v>
      </c>
      <c r="AB28" s="12">
        <f t="shared" si="21"/>
        <v>2.1563205911867556</v>
      </c>
      <c r="AC28">
        <v>5.75</v>
      </c>
      <c r="AD28" s="12">
        <f t="shared" si="22"/>
        <v>2.1233311934003352</v>
      </c>
      <c r="AE28" s="12">
        <f t="shared" si="23"/>
        <v>2.1289792361997684</v>
      </c>
      <c r="AF28">
        <v>5.25</v>
      </c>
      <c r="AG28" s="12">
        <f t="shared" si="24"/>
        <v>2.0794253250236538</v>
      </c>
      <c r="AH28" s="12">
        <f t="shared" si="25"/>
        <v>2.0727194954219819</v>
      </c>
    </row>
    <row r="29" spans="1:34">
      <c r="A29" s="13" t="s">
        <v>7</v>
      </c>
      <c r="B29" s="6">
        <v>2.4669374261677643</v>
      </c>
      <c r="S29">
        <v>6.5</v>
      </c>
      <c r="T29" s="7">
        <f t="shared" si="13"/>
        <v>1.9586880417855943</v>
      </c>
      <c r="U29" s="7">
        <f t="shared" si="14"/>
        <v>1.9259101143639135</v>
      </c>
      <c r="V29" s="7">
        <f t="shared" si="15"/>
        <v>2.2033554000511528</v>
      </c>
      <c r="W29" s="7">
        <f t="shared" si="16"/>
        <v>2.234211023435607</v>
      </c>
      <c r="X29">
        <f t="shared" si="17"/>
        <v>0.88045652931751894</v>
      </c>
      <c r="Y29">
        <f t="shared" si="18"/>
        <v>0.88233439918337142</v>
      </c>
      <c r="Z29">
        <v>6.25</v>
      </c>
      <c r="AA29" s="12">
        <f t="shared" si="20"/>
        <v>2.1843508418730506</v>
      </c>
      <c r="AB29" s="12">
        <f t="shared" si="21"/>
        <v>2.2090340551906618</v>
      </c>
      <c r="AC29">
        <v>6</v>
      </c>
      <c r="AD29" s="12">
        <f t="shared" si="22"/>
        <v>2.1643496198681778</v>
      </c>
      <c r="AE29" s="12">
        <f t="shared" si="23"/>
        <v>2.1826739239954707</v>
      </c>
      <c r="AF29">
        <v>5.5</v>
      </c>
      <c r="AG29" s="12">
        <f t="shared" si="24"/>
        <v>2.1223357496577666</v>
      </c>
      <c r="AH29" s="12">
        <f t="shared" si="25"/>
        <v>2.1280582267362291</v>
      </c>
    </row>
    <row r="30" spans="1:34">
      <c r="A30" s="13" t="s">
        <v>5</v>
      </c>
      <c r="B30" s="6">
        <v>2.5508572389609006</v>
      </c>
      <c r="S30">
        <v>6.75</v>
      </c>
      <c r="T30" s="7">
        <f t="shared" si="13"/>
        <v>1.968436821443913</v>
      </c>
      <c r="U30" s="7">
        <f t="shared" si="14"/>
        <v>1.938248003352502</v>
      </c>
      <c r="V30" s="7">
        <f t="shared" si="15"/>
        <v>2.2400957510371255</v>
      </c>
      <c r="W30" s="7">
        <f t="shared" si="16"/>
        <v>2.2834609848637983</v>
      </c>
      <c r="X30">
        <f t="shared" si="17"/>
        <v>0.87557936050021024</v>
      </c>
      <c r="Y30">
        <f t="shared" si="18"/>
        <v>0.87736538727356039</v>
      </c>
      <c r="Z30">
        <v>6.5</v>
      </c>
      <c r="AA30" s="12">
        <f t="shared" si="20"/>
        <v>2.2222325308705715</v>
      </c>
      <c r="AB30" s="12">
        <f t="shared" si="21"/>
        <v>2.2595578549377882</v>
      </c>
      <c r="AC30">
        <v>6.25</v>
      </c>
      <c r="AD30" s="12">
        <f t="shared" si="22"/>
        <v>2.2032899312639964</v>
      </c>
      <c r="AE30" s="12">
        <f t="shared" si="23"/>
        <v>2.2342928339804669</v>
      </c>
      <c r="AF30">
        <v>5.75</v>
      </c>
      <c r="AG30" s="12">
        <f t="shared" si="24"/>
        <v>2.1633027398076488</v>
      </c>
      <c r="AH30" s="12">
        <f t="shared" si="25"/>
        <v>2.181622467394595</v>
      </c>
    </row>
    <row r="31" spans="1:34">
      <c r="A31" s="13" t="s">
        <v>8</v>
      </c>
      <c r="B31" s="6">
        <v>8.3776590405579796</v>
      </c>
      <c r="S31">
        <v>7</v>
      </c>
      <c r="T31" s="7">
        <f t="shared" si="13"/>
        <v>1.9787629305974044</v>
      </c>
      <c r="U31" s="7">
        <f t="shared" si="14"/>
        <v>1.9514205751598472</v>
      </c>
      <c r="V31" s="7">
        <f t="shared" si="15"/>
        <v>2.2746815157617291</v>
      </c>
      <c r="W31" s="7">
        <f t="shared" si="16"/>
        <v>2.3302859619542993</v>
      </c>
      <c r="X31">
        <f t="shared" si="17"/>
        <v>0.87065157998298481</v>
      </c>
      <c r="Y31">
        <f t="shared" si="18"/>
        <v>0.87231957226046564</v>
      </c>
      <c r="Z31">
        <v>6.75</v>
      </c>
      <c r="AA31" s="12">
        <f t="shared" si="20"/>
        <v>2.2579634999791542</v>
      </c>
      <c r="AB31" s="12">
        <f t="shared" si="21"/>
        <v>2.3077241569381624</v>
      </c>
      <c r="AC31">
        <v>6.5</v>
      </c>
      <c r="AD31" s="12">
        <f t="shared" si="22"/>
        <v>2.2400964545130853</v>
      </c>
      <c r="AE31" s="12">
        <f t="shared" si="23"/>
        <v>2.2836381706939024</v>
      </c>
      <c r="AF31">
        <v>6</v>
      </c>
      <c r="AG31" s="12">
        <f t="shared" si="24"/>
        <v>2.2022160197513685</v>
      </c>
      <c r="AH31" s="12">
        <f t="shared" si="25"/>
        <v>2.2331435834580526</v>
      </c>
    </row>
    <row r="32" spans="1:34">
      <c r="A32" s="13" t="s">
        <v>9</v>
      </c>
      <c r="B32" s="6">
        <f>B26+B27</f>
        <v>3.5366013432484911</v>
      </c>
      <c r="S32">
        <v>7.25</v>
      </c>
      <c r="T32" s="7">
        <f t="shared" si="13"/>
        <v>1.9895325678264504</v>
      </c>
      <c r="U32" s="7">
        <f t="shared" si="14"/>
        <v>1.9652561635403862</v>
      </c>
      <c r="V32" s="7">
        <f t="shared" si="15"/>
        <v>2.3071298358028032</v>
      </c>
      <c r="W32" s="7">
        <f t="shared" si="16"/>
        <v>2.3745944088057596</v>
      </c>
      <c r="X32">
        <f t="shared" si="17"/>
        <v>0.86567899802041193</v>
      </c>
      <c r="Y32">
        <f t="shared" si="18"/>
        <v>0.86720396869791627</v>
      </c>
      <c r="Z32">
        <v>7</v>
      </c>
      <c r="AA32" s="12">
        <f t="shared" si="20"/>
        <v>2.2915446116969163</v>
      </c>
      <c r="AB32" s="12">
        <f t="shared" si="21"/>
        <v>2.3534158737543942</v>
      </c>
      <c r="AC32">
        <v>6.75</v>
      </c>
      <c r="AD32" s="12">
        <f t="shared" si="22"/>
        <v>2.2747526775762639</v>
      </c>
      <c r="AE32" s="12">
        <f t="shared" si="23"/>
        <v>2.3305674651149522</v>
      </c>
      <c r="AF32">
        <v>6.25</v>
      </c>
      <c r="AG32" s="12">
        <f t="shared" si="24"/>
        <v>2.2390150605660075</v>
      </c>
      <c r="AH32" s="12">
        <f t="shared" si="25"/>
        <v>2.282418822082799</v>
      </c>
    </row>
    <row r="33" spans="1:34">
      <c r="A33" s="13"/>
      <c r="B33" s="6"/>
      <c r="S33">
        <v>7.5</v>
      </c>
      <c r="T33" s="7">
        <f t="shared" si="13"/>
        <v>2.0006307554872205</v>
      </c>
      <c r="U33" s="7">
        <f t="shared" si="14"/>
        <v>1.9796036031944526</v>
      </c>
      <c r="V33" s="7">
        <f t="shared" si="15"/>
        <v>2.3374815650991261</v>
      </c>
      <c r="W33" s="7">
        <f t="shared" si="16"/>
        <v>2.4163334481685794</v>
      </c>
      <c r="X33">
        <f t="shared" si="17"/>
        <v>0.86066726016721362</v>
      </c>
      <c r="Y33">
        <f t="shared" si="18"/>
        <v>0.86202563460513737</v>
      </c>
      <c r="Z33">
        <v>7.25</v>
      </c>
      <c r="AA33" s="12">
        <f t="shared" si="20"/>
        <v>2.3230040683373865</v>
      </c>
      <c r="AB33" s="12">
        <f t="shared" si="21"/>
        <v>2.3965586922434001</v>
      </c>
      <c r="AC33">
        <v>7</v>
      </c>
      <c r="AD33" s="12">
        <f t="shared" si="22"/>
        <v>2.3072731307954397</v>
      </c>
      <c r="AE33" s="12">
        <f t="shared" si="23"/>
        <v>2.3749850103456316</v>
      </c>
      <c r="AF33">
        <v>6.5</v>
      </c>
      <c r="AG33" s="12">
        <f t="shared" si="24"/>
        <v>2.2736792771764103</v>
      </c>
      <c r="AH33" s="12">
        <f t="shared" si="25"/>
        <v>2.3293013976368515</v>
      </c>
    </row>
    <row r="34" spans="1:34">
      <c r="A34" s="1" t="s">
        <v>27</v>
      </c>
      <c r="S34">
        <v>7.75</v>
      </c>
      <c r="T34" s="7">
        <f t="shared" si="13"/>
        <v>2.0119589756338958</v>
      </c>
      <c r="U34" s="7">
        <f t="shared" si="14"/>
        <v>1.9943300643801865</v>
      </c>
      <c r="V34" s="7">
        <f t="shared" si="15"/>
        <v>2.3657956836453304</v>
      </c>
      <c r="W34" s="7">
        <f t="shared" si="16"/>
        <v>2.4554824443462637</v>
      </c>
      <c r="X34">
        <f t="shared" si="17"/>
        <v>0.85562180196019777</v>
      </c>
      <c r="Y34">
        <f t="shared" si="18"/>
        <v>0.85679158614461837</v>
      </c>
      <c r="Z34">
        <v>7.5</v>
      </c>
      <c r="AA34" s="12">
        <f t="shared" si="20"/>
        <v>2.35239123228832</v>
      </c>
      <c r="AB34" s="12">
        <f t="shared" si="21"/>
        <v>2.4371141454111012</v>
      </c>
      <c r="AC34">
        <v>7.25</v>
      </c>
      <c r="AD34" s="12">
        <f t="shared" si="22"/>
        <v>2.3376965954651885</v>
      </c>
      <c r="AE34" s="12">
        <f t="shared" si="23"/>
        <v>2.4168344114122053</v>
      </c>
      <c r="AF34">
        <v>6.75</v>
      </c>
      <c r="AG34" s="12">
        <f t="shared" si="24"/>
        <v>2.3062197957389063</v>
      </c>
      <c r="AH34" s="12">
        <f t="shared" si="25"/>
        <v>2.373691851473847</v>
      </c>
    </row>
    <row r="35" spans="1:34">
      <c r="A35" s="6" t="s">
        <v>23</v>
      </c>
      <c r="B35" s="7">
        <v>-8.9974669870412092E-4</v>
      </c>
      <c r="S35">
        <v>8</v>
      </c>
      <c r="T35" s="7">
        <f t="shared" si="13"/>
        <v>2.0234330900534707</v>
      </c>
      <c r="U35" s="7">
        <f t="shared" si="14"/>
        <v>2.0093191065905174</v>
      </c>
      <c r="V35" s="7">
        <f t="shared" si="15"/>
        <v>2.392144671863377</v>
      </c>
      <c r="W35" s="7">
        <f t="shared" si="16"/>
        <v>2.4920474467072413</v>
      </c>
      <c r="X35">
        <f t="shared" si="17"/>
        <v>0.85054781640472765</v>
      </c>
      <c r="Y35">
        <f t="shared" si="18"/>
        <v>0.85150872821959156</v>
      </c>
      <c r="Z35">
        <v>7.75</v>
      </c>
      <c r="AA35" s="12">
        <f t="shared" si="20"/>
        <v>2.3797714887763943</v>
      </c>
      <c r="AB35" s="12">
        <f t="shared" si="21"/>
        <v>2.475073602891098</v>
      </c>
      <c r="AC35">
        <v>7.5</v>
      </c>
      <c r="AD35" s="12">
        <f t="shared" si="22"/>
        <v>2.3660804450942541</v>
      </c>
      <c r="AE35" s="12">
        <f t="shared" si="23"/>
        <v>2.4560921161780325</v>
      </c>
      <c r="AF35">
        <v>7</v>
      </c>
      <c r="AG35" s="12">
        <f t="shared" si="24"/>
        <v>2.3366725637746999</v>
      </c>
      <c r="AH35" s="12">
        <f t="shared" si="25"/>
        <v>2.4155305342520528</v>
      </c>
    </row>
    <row r="36" spans="1:34">
      <c r="A36" s="6" t="s">
        <v>24</v>
      </c>
      <c r="B36" s="7">
        <v>4.2172774317725287E-2</v>
      </c>
      <c r="S36">
        <v>8.25</v>
      </c>
      <c r="T36" s="7">
        <f t="shared" si="13"/>
        <v>2.0349815109916003</v>
      </c>
      <c r="U36" s="7">
        <f t="shared" si="14"/>
        <v>2.0244689295427145</v>
      </c>
      <c r="V36" s="7">
        <f t="shared" si="15"/>
        <v>2.4166106997611023</v>
      </c>
      <c r="W36" s="7">
        <f t="shared" si="16"/>
        <v>2.5260563960731197</v>
      </c>
      <c r="X36">
        <f t="shared" si="17"/>
        <v>0.8454502319415389</v>
      </c>
      <c r="Y36">
        <f t="shared" si="18"/>
        <v>0.84618379881742212</v>
      </c>
      <c r="Z36">
        <v>8</v>
      </c>
      <c r="AA36" s="12">
        <f t="shared" si="20"/>
        <v>2.4052219957577003</v>
      </c>
      <c r="AB36" s="12">
        <f t="shared" si="21"/>
        <v>2.5104530693369487</v>
      </c>
      <c r="AC36">
        <v>7.75</v>
      </c>
      <c r="AD36" s="12">
        <f t="shared" si="22"/>
        <v>2.3924959515251532</v>
      </c>
      <c r="AE36" s="12">
        <f t="shared" si="23"/>
        <v>2.4927618095347048</v>
      </c>
      <c r="AF36">
        <v>7.25</v>
      </c>
      <c r="AG36" s="12">
        <f t="shared" si="24"/>
        <v>2.3650926065110323</v>
      </c>
      <c r="AH36" s="12">
        <f t="shared" si="25"/>
        <v>2.4547910769205039</v>
      </c>
    </row>
    <row r="37" spans="1:34">
      <c r="A37" s="6" t="s">
        <v>25</v>
      </c>
      <c r="B37" s="7">
        <v>-0.48706760958723883</v>
      </c>
      <c r="S37">
        <v>8.5</v>
      </c>
      <c r="T37" s="7">
        <f t="shared" si="13"/>
        <v>2.0465435930330242</v>
      </c>
      <c r="U37" s="7">
        <f t="shared" si="14"/>
        <v>2.0396908018676019</v>
      </c>
      <c r="V37" s="7">
        <f t="shared" si="15"/>
        <v>2.4392825057047149</v>
      </c>
      <c r="W37" s="7">
        <f t="shared" si="16"/>
        <v>2.5575549989141342</v>
      </c>
      <c r="X37">
        <f t="shared" si="17"/>
        <v>0.84033369892422771</v>
      </c>
      <c r="Y37">
        <f t="shared" si="18"/>
        <v>0.84082332517548752</v>
      </c>
      <c r="Z37">
        <v>8.25</v>
      </c>
      <c r="AA37" s="12">
        <f t="shared" si="20"/>
        <v>2.4288281870709305</v>
      </c>
      <c r="AB37" s="12">
        <f t="shared" si="21"/>
        <v>2.543288692602963</v>
      </c>
      <c r="AC37">
        <v>8</v>
      </c>
      <c r="AD37" s="12">
        <f t="shared" si="22"/>
        <v>2.4170244112877715</v>
      </c>
      <c r="AE37" s="12">
        <f t="shared" si="23"/>
        <v>2.5268695664631524</v>
      </c>
      <c r="AF37">
        <v>7.5</v>
      </c>
      <c r="AG37" s="12">
        <f t="shared" si="24"/>
        <v>2.3915492598538091</v>
      </c>
      <c r="AH37" s="12">
        <f t="shared" si="25"/>
        <v>2.4914747317303254</v>
      </c>
    </row>
    <row r="38" spans="1:34">
      <c r="A38" s="6" t="s">
        <v>26</v>
      </c>
      <c r="B38" s="7">
        <v>3.3754201050260946</v>
      </c>
      <c r="S38">
        <v>8.75</v>
      </c>
      <c r="T38" s="7">
        <f t="shared" si="13"/>
        <v>2.0580682200368412</v>
      </c>
      <c r="U38" s="7">
        <f t="shared" si="14"/>
        <v>2.0549076498158021</v>
      </c>
      <c r="V38" s="7">
        <f t="shared" si="15"/>
        <v>2.4602528575281255</v>
      </c>
      <c r="W38" s="7">
        <f t="shared" si="16"/>
        <v>2.5866031855074638</v>
      </c>
      <c r="X38">
        <f t="shared" si="17"/>
        <v>0.83520258294396432</v>
      </c>
      <c r="Y38">
        <f t="shared" si="18"/>
        <v>0.83543359007105678</v>
      </c>
      <c r="Z38">
        <v>8.5</v>
      </c>
      <c r="AA38" s="12">
        <f t="shared" si="20"/>
        <v>2.4506809136999985</v>
      </c>
      <c r="AB38" s="12">
        <f t="shared" si="21"/>
        <v>2.5736328948505527</v>
      </c>
      <c r="AC38">
        <v>8.25</v>
      </c>
      <c r="AD38" s="12">
        <f t="shared" si="22"/>
        <v>2.4397539676750846</v>
      </c>
      <c r="AE38" s="12">
        <f t="shared" si="23"/>
        <v>2.5584596714758767</v>
      </c>
      <c r="AF38">
        <v>7.75</v>
      </c>
      <c r="AG38" s="12">
        <f t="shared" si="24"/>
        <v>2.4161222338084931</v>
      </c>
      <c r="AH38" s="12">
        <f t="shared" si="25"/>
        <v>2.5256054781504167</v>
      </c>
    </row>
    <row r="39" spans="1:34">
      <c r="S39">
        <v>9</v>
      </c>
      <c r="T39" s="7">
        <f t="shared" si="13"/>
        <v>2.0695125640667493</v>
      </c>
      <c r="U39" s="7">
        <f t="shared" si="14"/>
        <v>2.0700527900397381</v>
      </c>
      <c r="V39" s="7">
        <f t="shared" si="15"/>
        <v>2.4796165041505307</v>
      </c>
      <c r="W39" s="7">
        <f t="shared" si="16"/>
        <v>2.6132720781588463</v>
      </c>
      <c r="X39">
        <f t="shared" si="17"/>
        <v>0.83006096360193582</v>
      </c>
      <c r="Y39">
        <f t="shared" si="18"/>
        <v>0.83002060673877276</v>
      </c>
      <c r="Z39">
        <v>8.75</v>
      </c>
      <c r="AA39" s="12">
        <f t="shared" si="20"/>
        <v>2.4708741242267296</v>
      </c>
      <c r="AB39" s="12">
        <f t="shared" si="21"/>
        <v>2.6015510496882444</v>
      </c>
      <c r="AC39">
        <v>8.5</v>
      </c>
      <c r="AD39" s="12">
        <f t="shared" si="22"/>
        <v>2.4607770214977398</v>
      </c>
      <c r="AE39" s="12">
        <f t="shared" si="23"/>
        <v>2.5875910225646725</v>
      </c>
      <c r="AF39">
        <v>8</v>
      </c>
      <c r="AG39" s="12">
        <f t="shared" si="24"/>
        <v>2.4388983804992437</v>
      </c>
      <c r="AH39" s="12">
        <f t="shared" si="25"/>
        <v>2.5572258005653881</v>
      </c>
    </row>
    <row r="40" spans="1:34">
      <c r="A40" s="6" t="s">
        <v>35</v>
      </c>
      <c r="S40">
        <v>9.25</v>
      </c>
      <c r="T40" s="7">
        <f t="shared" si="13"/>
        <v>2.0808409959449672</v>
      </c>
      <c r="U40" s="7">
        <f t="shared" si="14"/>
        <v>2.0850687920810413</v>
      </c>
      <c r="V40" s="7">
        <f t="shared" si="15"/>
        <v>2.4974685391996365</v>
      </c>
      <c r="W40" s="7">
        <f t="shared" si="16"/>
        <v>2.6376414043951373</v>
      </c>
      <c r="X40">
        <f t="shared" si="17"/>
        <v>0.82491263755700106</v>
      </c>
      <c r="Y40">
        <f t="shared" si="18"/>
        <v>0.82459010110075825</v>
      </c>
      <c r="Z40">
        <v>9</v>
      </c>
      <c r="AA40" s="12">
        <f t="shared" si="20"/>
        <v>2.4895029995998907</v>
      </c>
      <c r="AB40" s="12">
        <f t="shared" si="21"/>
        <v>2.6271186372777144</v>
      </c>
      <c r="AC40">
        <v>8.75</v>
      </c>
      <c r="AD40" s="12">
        <f t="shared" si="22"/>
        <v>2.4801881386181002</v>
      </c>
      <c r="AE40" s="12">
        <f t="shared" si="23"/>
        <v>2.6143340471741938</v>
      </c>
      <c r="AF40">
        <v>8.25</v>
      </c>
      <c r="AG40" s="12">
        <f t="shared" si="24"/>
        <v>2.4599690585600964</v>
      </c>
      <c r="AH40" s="12">
        <f t="shared" si="25"/>
        <v>2.5863930552803449</v>
      </c>
    </row>
    <row r="41" spans="1:34">
      <c r="A41" s="6" t="s">
        <v>36</v>
      </c>
      <c r="S41">
        <v>9.5</v>
      </c>
      <c r="T41" s="7">
        <f t="shared" si="13"/>
        <v>2.0920241294362589</v>
      </c>
      <c r="U41" s="7">
        <f t="shared" si="14"/>
        <v>2.0999064576100692</v>
      </c>
      <c r="V41" s="7">
        <f t="shared" si="15"/>
        <v>2.513903109623755</v>
      </c>
      <c r="W41" s="7">
        <f t="shared" si="16"/>
        <v>2.6597972978319153</v>
      </c>
      <c r="X41">
        <f t="shared" si="17"/>
        <v>0.81976112487071373</v>
      </c>
      <c r="Y41">
        <f t="shared" si="18"/>
        <v>0.81914750015699256</v>
      </c>
      <c r="Z41">
        <v>9.25</v>
      </c>
      <c r="AA41" s="12">
        <f t="shared" si="20"/>
        <v>2.5066624695283979</v>
      </c>
      <c r="AB41" s="12">
        <f t="shared" si="21"/>
        <v>2.6504188172907783</v>
      </c>
      <c r="AC41">
        <v>9</v>
      </c>
      <c r="AD41" s="12">
        <f t="shared" si="22"/>
        <v>2.4980823754751968</v>
      </c>
      <c r="AE41" s="12">
        <f t="shared" si="23"/>
        <v>2.6387680661081658</v>
      </c>
      <c r="AF41">
        <v>8.5</v>
      </c>
      <c r="AG41" s="12">
        <f t="shared" si="24"/>
        <v>2.4794280009635461</v>
      </c>
      <c r="AH41" s="12">
        <f t="shared" si="25"/>
        <v>2.6131763538473463</v>
      </c>
    </row>
    <row r="42" spans="1:34">
      <c r="A42" s="6" t="s">
        <v>28</v>
      </c>
      <c r="B42">
        <v>-1.387660495440377E-2</v>
      </c>
      <c r="S42">
        <v>9.75</v>
      </c>
      <c r="T42" s="7">
        <f t="shared" si="13"/>
        <v>2.1030379831710935</v>
      </c>
      <c r="U42" s="7">
        <f t="shared" si="14"/>
        <v>2.1145239047424278</v>
      </c>
      <c r="V42" s="7">
        <f t="shared" si="15"/>
        <v>2.5290124121676198</v>
      </c>
      <c r="W42" s="7">
        <f t="shared" si="16"/>
        <v>2.6798304363189689</v>
      </c>
      <c r="X42">
        <f t="shared" si="17"/>
        <v>0.81460967783836902</v>
      </c>
      <c r="Y42">
        <f t="shared" si="18"/>
        <v>0.81369792552912512</v>
      </c>
      <c r="Z42">
        <v>9.5</v>
      </c>
      <c r="AA42" s="12">
        <f t="shared" si="20"/>
        <v>2.5224460483264988</v>
      </c>
      <c r="AB42" s="12">
        <f t="shared" si="21"/>
        <v>2.6715403665541926</v>
      </c>
      <c r="AC42">
        <v>9.25</v>
      </c>
      <c r="AD42" s="12">
        <f t="shared" si="22"/>
        <v>2.5145539551640228</v>
      </c>
      <c r="AE42" s="12">
        <f t="shared" si="23"/>
        <v>2.6609790487270413</v>
      </c>
      <c r="AF42">
        <v>8.75</v>
      </c>
      <c r="AG42" s="12">
        <f t="shared" si="24"/>
        <v>2.4973696065988094</v>
      </c>
      <c r="AH42" s="12">
        <f t="shared" si="25"/>
        <v>2.6376538981480735</v>
      </c>
    </row>
    <row r="43" spans="1:34">
      <c r="A43" s="6" t="s">
        <v>29</v>
      </c>
      <c r="B43">
        <v>-9.8639004453937281E-4</v>
      </c>
      <c r="S43">
        <v>10</v>
      </c>
      <c r="T43" s="7">
        <f t="shared" si="13"/>
        <v>2.1138632462760745</v>
      </c>
      <c r="U43" s="7">
        <f t="shared" si="14"/>
        <v>2.1288857469103477</v>
      </c>
      <c r="V43" s="7">
        <f t="shared" si="15"/>
        <v>2.5428859290978272</v>
      </c>
      <c r="W43" s="7">
        <f t="shared" si="16"/>
        <v>2.6978344730681454</v>
      </c>
      <c r="X43">
        <f t="shared" si="17"/>
        <v>0.8094612916367222</v>
      </c>
      <c r="Y43">
        <f t="shared" si="18"/>
        <v>0.80824619128082764</v>
      </c>
      <c r="Z43">
        <v>9.75</v>
      </c>
      <c r="AA43" s="12">
        <f t="shared" si="20"/>
        <v>2.5369449371568153</v>
      </c>
      <c r="AB43" s="12">
        <f t="shared" si="21"/>
        <v>2.6905759344890257</v>
      </c>
      <c r="AC43">
        <v>9.5</v>
      </c>
      <c r="AD43" s="12">
        <f t="shared" si="22"/>
        <v>2.5296952364527669</v>
      </c>
      <c r="AE43" s="12">
        <f t="shared" si="23"/>
        <v>2.6810577094070753</v>
      </c>
      <c r="AF43">
        <v>9</v>
      </c>
      <c r="AG43" s="12">
        <f t="shared" si="24"/>
        <v>2.513887587381558</v>
      </c>
      <c r="AH43" s="12">
        <f t="shared" si="25"/>
        <v>2.6599107101623387</v>
      </c>
    </row>
    <row r="44" spans="1:34">
      <c r="A44" s="6" t="s">
        <v>30</v>
      </c>
      <c r="B44">
        <v>1.7120099232113682E-5</v>
      </c>
      <c r="S44">
        <v>10.25</v>
      </c>
      <c r="T44" s="7">
        <f t="shared" si="13"/>
        <v>2.1244846353234914</v>
      </c>
      <c r="U44" s="7">
        <f t="shared" si="14"/>
        <v>2.142962356806601</v>
      </c>
      <c r="V44" s="7">
        <f t="shared" si="15"/>
        <v>2.5556098618801593</v>
      </c>
      <c r="W44" s="7">
        <f t="shared" si="16"/>
        <v>2.7139047218620735</v>
      </c>
      <c r="X44">
        <f t="shared" si="17"/>
        <v>0.80431871623971807</v>
      </c>
      <c r="Y44">
        <f t="shared" si="18"/>
        <v>0.80279680525354302</v>
      </c>
      <c r="Z44">
        <v>10</v>
      </c>
      <c r="AA44" s="12">
        <f t="shared" si="20"/>
        <v>2.550247347447554</v>
      </c>
      <c r="AB44" s="12">
        <f t="shared" si="21"/>
        <v>2.7076205749815285</v>
      </c>
      <c r="AC44">
        <v>9.75</v>
      </c>
      <c r="AD44" s="12">
        <f t="shared" si="22"/>
        <v>2.5435959265962316</v>
      </c>
      <c r="AE44" s="12">
        <f t="shared" si="23"/>
        <v>2.6990979011296989</v>
      </c>
      <c r="AF44">
        <v>9.25</v>
      </c>
      <c r="AG44" s="12">
        <f t="shared" si="24"/>
        <v>2.5290739125911843</v>
      </c>
      <c r="AH44" s="12">
        <f t="shared" si="25"/>
        <v>2.6800367060269448</v>
      </c>
    </row>
    <row r="45" spans="1:34">
      <c r="A45" s="6" t="s">
        <v>31</v>
      </c>
      <c r="B45" s="7">
        <v>2.8312675261744093E-5</v>
      </c>
      <c r="S45">
        <v>10.5</v>
      </c>
      <c r="T45" s="7">
        <f t="shared" si="13"/>
        <v>2.1348903316649004</v>
      </c>
      <c r="U45" s="7">
        <f t="shared" si="14"/>
        <v>2.1567292068564927</v>
      </c>
      <c r="V45" s="7">
        <f t="shared" si="15"/>
        <v>2.5672667277940291</v>
      </c>
      <c r="W45" s="7">
        <f t="shared" si="16"/>
        <v>2.7281370622084831</v>
      </c>
      <c r="X45">
        <f t="shared" si="17"/>
        <v>0.79918446915583197</v>
      </c>
      <c r="Y45">
        <f t="shared" si="18"/>
        <v>0.79735397325934798</v>
      </c>
      <c r="Z45">
        <v>10.25</v>
      </c>
      <c r="AA45" s="12">
        <f t="shared" si="20"/>
        <v>2.5624380070532471</v>
      </c>
      <c r="AB45" s="12">
        <f t="shared" si="21"/>
        <v>2.7227705182531592</v>
      </c>
      <c r="AC45">
        <v>10</v>
      </c>
      <c r="AD45" s="12">
        <f t="shared" si="22"/>
        <v>2.5563424961156267</v>
      </c>
      <c r="AE45" s="12">
        <f t="shared" si="23"/>
        <v>2.7151952673003521</v>
      </c>
      <c r="AF45">
        <v>9.5</v>
      </c>
      <c r="AG45" s="12">
        <f t="shared" si="24"/>
        <v>2.5430180007005809</v>
      </c>
      <c r="AH45" s="12">
        <f t="shared" si="25"/>
        <v>2.698125069909052</v>
      </c>
    </row>
    <row r="46" spans="1:34">
      <c r="A46" s="6" t="s">
        <v>32</v>
      </c>
      <c r="B46" s="7">
        <v>2.2582687172350975E-5</v>
      </c>
      <c r="S46">
        <v>10.75</v>
      </c>
      <c r="T46" s="7">
        <f t="shared" si="13"/>
        <v>2.1450714894980618</v>
      </c>
      <c r="U46" s="7">
        <f t="shared" si="14"/>
        <v>2.1701662785192495</v>
      </c>
      <c r="V46" s="7">
        <f t="shared" si="15"/>
        <v>2.5779350898591211</v>
      </c>
      <c r="W46" s="7">
        <f t="shared" si="16"/>
        <v>2.7406270345140351</v>
      </c>
      <c r="X46">
        <f>EXP(-T46/100*$S46)</f>
        <v>0.79406084862694892</v>
      </c>
      <c r="Y46">
        <f>EXP(-U46/100*$S46)</f>
        <v>0.79192160556380775</v>
      </c>
      <c r="Z46">
        <v>10.5</v>
      </c>
      <c r="AA46" s="12">
        <f>(((1+T46/100)^$S46/(1+T45/100)^$S45)^(1/0.25)-1)*100</f>
        <v>2.5735978165375206</v>
      </c>
      <c r="AB46" s="12">
        <f>(((1+U46/100)^$S46/(1+U45/100)^$S45)^(1/0.25)-1)*100</f>
        <v>2.7361221506589262</v>
      </c>
      <c r="AC46">
        <v>10.25</v>
      </c>
      <c r="AD46" s="12">
        <f>(((1+T46/100)^$S46/(1+T44/100)^$S44)^(1/0.5)-1)*100</f>
        <v>2.5680177600164056</v>
      </c>
      <c r="AE46" s="12">
        <f>(((1+U46/100)^$S46/(1+U44/100)^$S44)^(1/0.5)-1)*100</f>
        <v>2.7294461175438878</v>
      </c>
      <c r="AF46">
        <v>9.75</v>
      </c>
      <c r="AG46" s="12">
        <f t="shared" si="24"/>
        <v>2.5558061163533985</v>
      </c>
      <c r="AH46" s="12">
        <f t="shared" si="25"/>
        <v>2.7142708884917655</v>
      </c>
    </row>
    <row r="47" spans="1:34">
      <c r="A47" s="6" t="s">
        <v>33</v>
      </c>
      <c r="B47" s="7">
        <v>-2.8892032501368706E-5</v>
      </c>
      <c r="S47">
        <v>11</v>
      </c>
      <c r="T47" s="7">
        <f t="shared" si="13"/>
        <v>2.1550218061517787</v>
      </c>
      <c r="U47" s="7">
        <f t="shared" si="14"/>
        <v>2.1832575334828506</v>
      </c>
      <c r="V47" s="7">
        <f t="shared" si="15"/>
        <v>2.587689395067688</v>
      </c>
      <c r="W47" s="7">
        <f t="shared" si="16"/>
        <v>2.751469099066949</v>
      </c>
      <c r="X47">
        <f>EXP(-T47/100*$S47)</f>
        <v>0.78894994700130994</v>
      </c>
      <c r="Y47">
        <f>EXP(-U47/100*$S47)</f>
        <v>0.7865033251722725</v>
      </c>
      <c r="Z47">
        <v>10.75</v>
      </c>
      <c r="AA47" s="12">
        <f>(((1+T47/100)^$S47/(1+T46/100)^$S46)^(1/0.25)-1)*100</f>
        <v>2.5838036279883347</v>
      </c>
      <c r="AB47" s="12">
        <f>(((1+U47/100)^$S47/(1+U46/100)^$S46)^(1/0.25)-1)*100</f>
        <v>2.7477711742470046</v>
      </c>
      <c r="AC47">
        <v>10.5</v>
      </c>
      <c r="AD47" s="12">
        <f>(((1+T47/100)^$S47/(1+T45/100)^$S45)^(1/0.5)-1)*100</f>
        <v>2.5787005953376685</v>
      </c>
      <c r="AE47" s="12">
        <f>(((1+U47/100)^$S47/(1+U45/100)^$S45)^(1/0.5)-1)*100</f>
        <v>2.74194649735513</v>
      </c>
      <c r="AF47">
        <v>10</v>
      </c>
      <c r="AG47" s="12">
        <f t="shared" si="24"/>
        <v>2.5675209365126017</v>
      </c>
      <c r="AH47" s="12">
        <f t="shared" si="25"/>
        <v>2.7285700115520894</v>
      </c>
    </row>
    <row r="48" spans="1:34">
      <c r="A48" s="6" t="s">
        <v>34</v>
      </c>
      <c r="B48" s="7">
        <v>-4.4583716161748722E-5</v>
      </c>
      <c r="T48" s="7"/>
      <c r="U48" s="7"/>
      <c r="V48" s="7"/>
      <c r="W48" s="7"/>
    </row>
    <row r="49" spans="1:23">
      <c r="A49" s="6" t="s">
        <v>37</v>
      </c>
      <c r="T49" s="7"/>
      <c r="U49" s="7"/>
      <c r="V49" s="7"/>
      <c r="W49" s="7"/>
    </row>
    <row r="50" spans="1:23">
      <c r="A50" s="6">
        <v>1</v>
      </c>
      <c r="T50" s="7"/>
      <c r="U50" s="7"/>
      <c r="V50" s="7"/>
      <c r="W50" s="7"/>
    </row>
    <row r="51" spans="1:23">
      <c r="A51" s="6">
        <v>3</v>
      </c>
      <c r="T51" s="7"/>
      <c r="U51" s="7"/>
      <c r="V51" s="7"/>
      <c r="W51" s="7"/>
    </row>
    <row r="52" spans="1:23">
      <c r="A52" s="6">
        <v>5</v>
      </c>
      <c r="T52" s="7"/>
      <c r="U52" s="7"/>
      <c r="V52" s="7"/>
      <c r="W52" s="7"/>
    </row>
    <row r="53" spans="1:23">
      <c r="A53" s="6">
        <v>10</v>
      </c>
      <c r="T53" s="7"/>
      <c r="U53" s="7"/>
      <c r="V53" s="7"/>
      <c r="W53" s="7"/>
    </row>
    <row r="54" spans="1:23">
      <c r="T54" s="7"/>
      <c r="U54" s="7"/>
      <c r="V54" s="7"/>
      <c r="W54" s="7"/>
    </row>
    <row r="55" spans="1:23">
      <c r="T55" s="7"/>
      <c r="U55" s="7"/>
      <c r="V55" s="7"/>
      <c r="W55" s="7"/>
    </row>
    <row r="56" spans="1:23">
      <c r="T56" s="7"/>
      <c r="U56" s="7"/>
      <c r="V56" s="7"/>
      <c r="W56" s="7"/>
    </row>
    <row r="57" spans="1:23">
      <c r="T57" s="7"/>
      <c r="U57" s="7"/>
      <c r="V57" s="7"/>
      <c r="W57" s="7"/>
    </row>
    <row r="58" spans="1:23">
      <c r="T58" s="7"/>
      <c r="U58" s="7"/>
      <c r="V58" s="7"/>
      <c r="W58" s="7"/>
    </row>
    <row r="59" spans="1:23">
      <c r="T59" s="7"/>
      <c r="U59" s="7"/>
      <c r="V59" s="7"/>
      <c r="W59" s="7"/>
    </row>
    <row r="60" spans="1:23">
      <c r="T60" s="7"/>
      <c r="U60" s="7"/>
      <c r="V60" s="7"/>
      <c r="W60" s="7"/>
    </row>
    <row r="61" spans="1:23">
      <c r="T61" s="7"/>
      <c r="U61" s="7"/>
      <c r="V61" s="7"/>
      <c r="W61" s="7"/>
    </row>
    <row r="62" spans="1:23">
      <c r="T62" s="7"/>
      <c r="U62" s="7"/>
      <c r="V62" s="7"/>
      <c r="W62" s="7"/>
    </row>
    <row r="63" spans="1:23">
      <c r="T63" s="7"/>
      <c r="U63" s="7"/>
      <c r="V63" s="7"/>
      <c r="W63" s="7"/>
    </row>
    <row r="64" spans="1:23">
      <c r="T64" s="7"/>
      <c r="U64" s="7"/>
      <c r="V64" s="7"/>
      <c r="W64" s="7"/>
    </row>
    <row r="65" spans="20:23">
      <c r="T65" s="7"/>
      <c r="U65" s="7"/>
      <c r="V65" s="7"/>
      <c r="W65" s="7"/>
    </row>
    <row r="66" spans="20:23">
      <c r="T66" s="7"/>
      <c r="U66" s="7"/>
      <c r="V66" s="7"/>
      <c r="W66" s="7"/>
    </row>
    <row r="67" spans="20:23">
      <c r="T67" s="7"/>
      <c r="U67" s="7"/>
      <c r="V67" s="7"/>
      <c r="W67" s="7"/>
    </row>
    <row r="68" spans="20:23">
      <c r="T68" s="7"/>
      <c r="U68" s="7"/>
      <c r="V68" s="7"/>
      <c r="W68" s="7"/>
    </row>
    <row r="69" spans="20:23">
      <c r="T69" s="7"/>
      <c r="U69" s="7"/>
      <c r="V69" s="7"/>
      <c r="W69" s="7"/>
    </row>
    <row r="70" spans="20:23">
      <c r="T70" s="7"/>
      <c r="U70" s="7"/>
      <c r="V70" s="7"/>
      <c r="W70" s="7"/>
    </row>
    <row r="71" spans="20:23">
      <c r="T71" s="7"/>
      <c r="U71" s="7"/>
      <c r="V71" s="7"/>
      <c r="W71" s="7"/>
    </row>
    <row r="72" spans="20:23">
      <c r="T72" s="7"/>
      <c r="U72" s="7"/>
      <c r="V72" s="7"/>
      <c r="W72" s="7"/>
    </row>
    <row r="73" spans="20:23">
      <c r="T73" s="7"/>
      <c r="U73" s="7"/>
      <c r="V73" s="7"/>
      <c r="W73" s="7"/>
    </row>
  </sheetData>
  <mergeCells count="5">
    <mergeCell ref="AA1:AB1"/>
    <mergeCell ref="AD1:AE1"/>
    <mergeCell ref="AG1:AH1"/>
    <mergeCell ref="D1:F1"/>
    <mergeCell ref="N1:Q1"/>
  </mergeCells>
  <phoneticPr fontId="0" type="noConversion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Barros Luís</dc:creator>
  <cp:lastModifiedBy>Jorge Barros Luís</cp:lastModifiedBy>
  <cp:lastPrinted>2004-09-03T15:39:50Z</cp:lastPrinted>
  <dcterms:created xsi:type="dcterms:W3CDTF">2002-02-19T10:07:43Z</dcterms:created>
  <dcterms:modified xsi:type="dcterms:W3CDTF">2024-10-22T16:08:41Z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27425e-59da-41ed-9745-ddd5173ab2f7_Enabled">
    <vt:lpwstr>True</vt:lpwstr>
  </property>
  <property fmtid="{D5CDD505-2E9C-101B-9397-08002B2CF9AE}" pid="3" name="MSIP_Label_f127425e-59da-41ed-9745-ddd5173ab2f7_SiteId">
    <vt:lpwstr>0f172980-1261-4323-ab7a-c89b472843d7</vt:lpwstr>
  </property>
  <property fmtid="{D5CDD505-2E9C-101B-9397-08002B2CF9AE}" pid="4" name="MSIP_Label_f127425e-59da-41ed-9745-ddd5173ab2f7_Owner">
    <vt:lpwstr>JJLuis@montepio.pt</vt:lpwstr>
  </property>
  <property fmtid="{D5CDD505-2E9C-101B-9397-08002B2CF9AE}" pid="5" name="MSIP_Label_f127425e-59da-41ed-9745-ddd5173ab2f7_SetDate">
    <vt:lpwstr>2020-04-29T12:57:36.6682784Z</vt:lpwstr>
  </property>
  <property fmtid="{D5CDD505-2E9C-101B-9397-08002B2CF9AE}" pid="6" name="MSIP_Label_f127425e-59da-41ed-9745-ddd5173ab2f7_Name">
    <vt:lpwstr>Publico</vt:lpwstr>
  </property>
  <property fmtid="{D5CDD505-2E9C-101B-9397-08002B2CF9AE}" pid="7" name="MSIP_Label_f127425e-59da-41ed-9745-ddd5173ab2f7_Application">
    <vt:lpwstr>Microsoft Azure Information Protection</vt:lpwstr>
  </property>
  <property fmtid="{D5CDD505-2E9C-101B-9397-08002B2CF9AE}" pid="8" name="MSIP_Label_f127425e-59da-41ed-9745-ddd5173ab2f7_ActionId">
    <vt:lpwstr>b7a9605a-c8fd-4b48-ae1a-c4745aec3e74</vt:lpwstr>
  </property>
  <property fmtid="{D5CDD505-2E9C-101B-9397-08002B2CF9AE}" pid="9" name="MSIP_Label_f127425e-59da-41ed-9745-ddd5173ab2f7_Extended_MSFT_Method">
    <vt:lpwstr>Automatic</vt:lpwstr>
  </property>
  <property fmtid="{D5CDD505-2E9C-101B-9397-08002B2CF9AE}" pid="10" name="Sensitivity">
    <vt:lpwstr>Publico</vt:lpwstr>
  </property>
</Properties>
</file>