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montepio-my.sharepoint.com/personal/jjluis_bancomontepio_pt/Documents/Documentos/docs/textos/proprios/ISEG/IRCRM/Exams/"/>
    </mc:Choice>
  </mc:AlternateContent>
  <xr:revisionPtr revIDLastSave="0" documentId="8_{AEB5C2DF-7FDA-4969-BFC2-9E11E1663A9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.1" sheetId="5" r:id="rId1"/>
    <sheet name="2.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9" i="5"/>
  <c r="B4" i="5" l="1"/>
  <c r="B18" i="5"/>
  <c r="B13" i="5"/>
  <c r="B16" i="5" s="1"/>
  <c r="B20" i="5" s="1"/>
  <c r="C3" i="5"/>
  <c r="B34" i="6" l="1"/>
  <c r="B11" i="6"/>
  <c r="B13" i="6" s="1"/>
  <c r="B25" i="6" l="1"/>
  <c r="B36" i="6" s="1"/>
  <c r="B38" i="6" s="1"/>
  <c r="G4" i="5"/>
  <c r="C4" i="5"/>
  <c r="G3" i="5"/>
  <c r="B3" i="5"/>
  <c r="E4" i="5" l="1"/>
  <c r="F4" i="5" s="1"/>
  <c r="H4" i="5" s="1"/>
  <c r="E3" i="5"/>
  <c r="D3" i="5"/>
  <c r="D4" i="5"/>
  <c r="D5" i="5" l="1"/>
  <c r="F3" i="5"/>
  <c r="H3" i="5" s="1"/>
  <c r="H5" i="5" s="1"/>
  <c r="K6" i="5" l="1"/>
  <c r="K7" i="5" s="1"/>
</calcChain>
</file>

<file path=xl/sharedStrings.xml><?xml version="1.0" encoding="utf-8"?>
<sst xmlns="http://schemas.openxmlformats.org/spreadsheetml/2006/main" count="47" uniqueCount="43">
  <si>
    <t>2.2.2.</t>
  </si>
  <si>
    <t>Cumulative</t>
  </si>
  <si>
    <t>Discount Factor</t>
  </si>
  <si>
    <t>PV of expected</t>
  </si>
  <si>
    <t>Unconditional</t>
  </si>
  <si>
    <t>Expected</t>
  </si>
  <si>
    <t>l =</t>
  </si>
  <si>
    <t>Probability of Survival</t>
  </si>
  <si>
    <t>(end-of-year)</t>
  </si>
  <si>
    <t>payment (x CDS fee)</t>
  </si>
  <si>
    <t>Probability of Default</t>
  </si>
  <si>
    <t>Payoff = (1-RR)*PD</t>
  </si>
  <si>
    <t>(mid-year)</t>
  </si>
  <si>
    <t>pay-off</t>
  </si>
  <si>
    <t>r =</t>
  </si>
  <si>
    <t xml:space="preserve">RR = </t>
  </si>
  <si>
    <t>Accrual time</t>
  </si>
  <si>
    <t>l1 =</t>
  </si>
  <si>
    <t>l2 =</t>
  </si>
  <si>
    <t>I</t>
  </si>
  <si>
    <t>S</t>
  </si>
  <si>
    <t>D</t>
  </si>
  <si>
    <t>2.2.1.</t>
  </si>
  <si>
    <r>
      <t xml:space="preserve">P(t) </t>
    </r>
    <r>
      <rPr>
        <sz val="20"/>
        <color rgb="FF000000"/>
        <rFont val="Calibri"/>
        <family val="2"/>
      </rPr>
      <t xml:space="preserve">= </t>
    </r>
    <r>
      <rPr>
        <i/>
        <sz val="20"/>
        <color rgb="FF000000"/>
        <rFont val="Calibri"/>
        <family val="2"/>
      </rPr>
      <t>e</t>
    </r>
    <r>
      <rPr>
        <vertAlign val="superscript"/>
        <sz val="20"/>
        <color rgb="FF000000"/>
        <rFont val="Calibri"/>
        <family val="2"/>
      </rPr>
      <t>−</t>
    </r>
    <r>
      <rPr>
        <i/>
        <vertAlign val="superscript"/>
        <sz val="20"/>
        <color rgb="FF000000"/>
        <rFont val="Calibri"/>
        <family val="2"/>
      </rPr>
      <t xml:space="preserve">λt </t>
    </r>
  </si>
  <si>
    <t>PD = 1-P(t) = 0,01 =&gt; P(t) =1- 0,01 =0,99 =&gt; 0,99=exp(-lt)=&gt; ln (0,99) =-lt =&gt; l = -ln(0,99)/t</t>
  </si>
  <si>
    <t xml:space="preserve">2y cumulative PD = 1 – P(2) </t>
  </si>
  <si>
    <t>P(1) = exp(-l) =</t>
  </si>
  <si>
    <t>p(2|1) =</t>
  </si>
  <si>
    <t>Assuming that the higher PD (1,5%) corresponds to l(2,H), being the most likely scenario and l(2,L)=1%</t>
  </si>
  <si>
    <t>q</t>
  </si>
  <si>
    <t>l(2,H)</t>
  </si>
  <si>
    <t>l(2,L)</t>
  </si>
  <si>
    <t>P(2)</t>
  </si>
  <si>
    <t>1-P(2)</t>
  </si>
  <si>
    <r>
      <t>E</t>
    </r>
    <r>
      <rPr>
        <vertAlign val="sub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>[</t>
    </r>
    <r>
      <rPr>
        <i/>
        <sz val="10"/>
        <color rgb="FF000000"/>
        <rFont val="Arial"/>
        <family val="2"/>
      </rPr>
      <t>pay-off</t>
    </r>
    <r>
      <rPr>
        <sz val="10"/>
        <color rgb="FF000000"/>
        <rFont val="Arial"/>
        <family val="2"/>
      </rPr>
      <t xml:space="preserve">(2)|ND] = </t>
    </r>
    <r>
      <rPr>
        <i/>
        <sz val="10"/>
        <color rgb="FF000000"/>
        <rFont val="Arial"/>
        <family val="2"/>
      </rPr>
      <t>pay-off</t>
    </r>
    <r>
      <rPr>
        <sz val="10"/>
        <color rgb="FF000000"/>
        <rFont val="Arial"/>
        <family val="2"/>
      </rPr>
      <t xml:space="preserve"> in case of no default *(1-PD(2)) + </t>
    </r>
    <r>
      <rPr>
        <i/>
        <sz val="10"/>
        <color rgb="FF000000"/>
        <rFont val="Arial"/>
        <family val="2"/>
      </rPr>
      <t>pay-off</t>
    </r>
    <r>
      <rPr>
        <sz val="10"/>
        <color rgb="FF000000"/>
        <rFont val="Arial"/>
        <family val="2"/>
      </rPr>
      <t xml:space="preserve"> in default *PD(2)</t>
    </r>
  </si>
  <si>
    <r>
      <t>E</t>
    </r>
    <r>
      <rPr>
        <vertAlign val="sub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>[</t>
    </r>
    <r>
      <rPr>
        <i/>
        <sz val="10"/>
        <color rgb="FF000000"/>
        <rFont val="Arial"/>
        <family val="2"/>
      </rPr>
      <t>pay-off</t>
    </r>
    <r>
      <rPr>
        <sz val="10"/>
        <color rgb="FF000000"/>
        <rFont val="Arial"/>
        <family val="2"/>
      </rPr>
      <t>(2)|D]</t>
    </r>
    <r>
      <rPr>
        <i/>
        <sz val="10"/>
        <color rgb="FF000000"/>
        <rFont val="Arial"/>
        <family val="2"/>
      </rPr>
      <t/>
    </r>
  </si>
  <si>
    <r>
      <t>E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[X(2)]=E1[pay-off(2)|ND]*(1-PD(1) +E1[pay-off(2)|D]*PD(1)</t>
    </r>
  </si>
  <si>
    <t xml:space="preserve">V(0,2)=F(0,2)xE0[X(2)] *notional </t>
  </si>
  <si>
    <t>F(0,3)=</t>
  </si>
  <si>
    <t>Annual Premium (%)</t>
  </si>
  <si>
    <t>Annual Premium (€)</t>
  </si>
  <si>
    <t>Expected time of default = 1/l</t>
  </si>
  <si>
    <t>Annual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</si>
</sst>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%"/>
    <numFmt numFmtId="167" formatCode="0.000%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20"/>
      <color rgb="FF000000"/>
      <name val="Calibri"/>
      <family val="2"/>
    </font>
    <font>
      <sz val="20"/>
      <color rgb="FF000000"/>
      <name val="Calibri"/>
      <family val="2"/>
    </font>
    <font>
      <vertAlign val="superscript"/>
      <sz val="20"/>
      <color rgb="FF000000"/>
      <name val="Calibri"/>
      <family val="2"/>
    </font>
    <font>
      <i/>
      <vertAlign val="superscript"/>
      <sz val="20"/>
      <color rgb="FF000000"/>
      <name val="Calibri"/>
      <family val="2"/>
    </font>
    <font>
      <sz val="11"/>
      <color rgb="FF000000"/>
      <name val="Symbol"/>
      <family val="1"/>
      <charset val="2"/>
    </font>
    <font>
      <sz val="12"/>
      <name val="Calibri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i/>
      <sz val="10"/>
      <color rgb="FF000000"/>
      <name val="Arial"/>
      <family val="2"/>
    </font>
    <font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4" fillId="3" borderId="0" xfId="0" applyFont="1" applyFill="1"/>
    <xf numFmtId="9" fontId="0" fillId="3" borderId="0" xfId="1" applyFont="1" applyFill="1"/>
    <xf numFmtId="0" fontId="0" fillId="3" borderId="0" xfId="0" applyFill="1"/>
    <xf numFmtId="164" fontId="0" fillId="0" borderId="0" xfId="0" applyNumberFormat="1"/>
    <xf numFmtId="165" fontId="0" fillId="3" borderId="0" xfId="0" applyNumberFormat="1" applyFill="1"/>
    <xf numFmtId="0" fontId="3" fillId="2" borderId="0" xfId="0" applyFont="1" applyFill="1"/>
    <xf numFmtId="10" fontId="3" fillId="2" borderId="0" xfId="1" applyNumberFormat="1" applyFont="1" applyFill="1"/>
    <xf numFmtId="164" fontId="0" fillId="2" borderId="0" xfId="0" applyNumberFormat="1" applyFill="1"/>
    <xf numFmtId="166" fontId="0" fillId="0" borderId="0" xfId="1" applyNumberFormat="1" applyFont="1"/>
    <xf numFmtId="3" fontId="3" fillId="2" borderId="0" xfId="1" applyNumberFormat="1" applyFont="1" applyFill="1"/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12" fillId="0" borderId="0" xfId="0" applyFont="1" applyAlignment="1">
      <alignment horizontal="justify" vertical="center"/>
    </xf>
    <xf numFmtId="166" fontId="1" fillId="0" borderId="0" xfId="1" applyNumberFormat="1" applyFont="1"/>
    <xf numFmtId="9" fontId="0" fillId="0" borderId="0" xfId="0" applyNumberFormat="1"/>
    <xf numFmtId="10" fontId="0" fillId="0" borderId="0" xfId="0" applyNumberFormat="1"/>
    <xf numFmtId="0" fontId="13" fillId="0" borderId="0" xfId="0" applyFont="1" applyAlignment="1">
      <alignment horizontal="justify" vertical="center" readingOrder="1"/>
    </xf>
    <xf numFmtId="167" fontId="12" fillId="0" borderId="0" xfId="0" applyNumberFormat="1" applyFont="1"/>
    <xf numFmtId="0" fontId="13" fillId="0" borderId="0" xfId="0" applyFont="1"/>
    <xf numFmtId="0" fontId="0" fillId="0" borderId="0" xfId="0" quotePrefix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5</xdr:col>
      <xdr:colOff>82550</xdr:colOff>
      <xdr:row>21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"/>
          <a:ext cx="3130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6</xdr:col>
      <xdr:colOff>120650</xdr:colOff>
      <xdr:row>20</xdr:row>
      <xdr:rowOff>50800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9550"/>
          <a:ext cx="37782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workbookViewId="0">
      <selection activeCell="B13" sqref="B13"/>
    </sheetView>
  </sheetViews>
  <sheetFormatPr defaultRowHeight="12.5" x14ac:dyDescent="0.25"/>
  <cols>
    <col min="1" max="1" width="38.36328125" customWidth="1"/>
    <col min="2" max="2" width="19" bestFit="1" customWidth="1"/>
    <col min="3" max="3" width="17.7265625" bestFit="1" customWidth="1"/>
    <col min="4" max="4" width="17.81640625" bestFit="1" customWidth="1"/>
    <col min="5" max="5" width="18.6328125" bestFit="1" customWidth="1"/>
    <col min="6" max="6" width="16.453125" bestFit="1" customWidth="1"/>
    <col min="7" max="7" width="14.7265625" customWidth="1"/>
    <col min="8" max="8" width="13.81640625" customWidth="1"/>
    <col min="10" max="10" width="18.08984375" bestFit="1" customWidth="1"/>
    <col min="11" max="11" width="11.7265625" bestFit="1" customWidth="1"/>
  </cols>
  <sheetData>
    <row r="1" spans="1:11" ht="14" x14ac:dyDescent="0.3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</v>
      </c>
      <c r="H1" s="3" t="s">
        <v>3</v>
      </c>
      <c r="J1" s="4" t="s">
        <v>17</v>
      </c>
      <c r="K1" s="5">
        <v>0.01</v>
      </c>
    </row>
    <row r="2" spans="1:11" ht="14" x14ac:dyDescent="0.3"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J2" s="4" t="s">
        <v>18</v>
      </c>
      <c r="K2" s="5">
        <v>0.02</v>
      </c>
    </row>
    <row r="3" spans="1:11" x14ac:dyDescent="0.25">
      <c r="A3">
        <v>1</v>
      </c>
      <c r="B3" s="7">
        <f>EXP(-K$1*A3)</f>
        <v>0.99004983374916811</v>
      </c>
      <c r="C3" s="7">
        <f>EXP(-K$3*A3)</f>
        <v>1</v>
      </c>
      <c r="D3" s="7">
        <f>B3*C3</f>
        <v>0.99004983374916811</v>
      </c>
      <c r="E3" s="7">
        <f>1-B3</f>
        <v>9.9501662508318933E-3</v>
      </c>
      <c r="F3" s="7">
        <f>(1-K$4)*E3</f>
        <v>6.9651163755823252E-3</v>
      </c>
      <c r="G3" s="7">
        <f>EXP(-K$3*(A3-K$5))</f>
        <v>1</v>
      </c>
      <c r="H3" s="7">
        <f>F3*G3</f>
        <v>6.9651163755823252E-3</v>
      </c>
      <c r="J3" s="6" t="s">
        <v>14</v>
      </c>
      <c r="K3" s="5">
        <v>0</v>
      </c>
    </row>
    <row r="4" spans="1:11" x14ac:dyDescent="0.25">
      <c r="A4">
        <v>2</v>
      </c>
      <c r="B4" s="7">
        <f>EXP(-(K$1+K$2))</f>
        <v>0.97044553354850815</v>
      </c>
      <c r="C4" s="7">
        <f>EXP(-K$3*A4)</f>
        <v>1</v>
      </c>
      <c r="D4" s="7">
        <f>B4*C4</f>
        <v>0.97044553354850815</v>
      </c>
      <c r="E4" s="7">
        <f>B3-B4</f>
        <v>1.9604300200659952E-2</v>
      </c>
      <c r="F4" s="7">
        <f>(1-K$4)*E4</f>
        <v>1.3723010140461966E-2</v>
      </c>
      <c r="G4" s="7">
        <f>EXP(-K$3*(A4-K$5))</f>
        <v>1</v>
      </c>
      <c r="H4" s="7">
        <f t="shared" ref="H4" si="0">F4*G4</f>
        <v>1.3723010140461966E-2</v>
      </c>
      <c r="J4" s="6" t="s">
        <v>15</v>
      </c>
      <c r="K4" s="5">
        <v>0.3</v>
      </c>
    </row>
    <row r="5" spans="1:11" x14ac:dyDescent="0.25">
      <c r="D5" s="11">
        <f>SUM(D3:D4)</f>
        <v>1.9604953672976762</v>
      </c>
      <c r="H5" s="11">
        <f>SUM(H3:H4)</f>
        <v>2.0688126516044292E-2</v>
      </c>
      <c r="J5" s="6" t="s">
        <v>16</v>
      </c>
      <c r="K5" s="8">
        <v>0</v>
      </c>
    </row>
    <row r="6" spans="1:11" ht="14.5" x14ac:dyDescent="0.35">
      <c r="J6" s="9" t="s">
        <v>39</v>
      </c>
      <c r="K6" s="10">
        <f>H5/D5</f>
        <v>1.0552499567780444E-2</v>
      </c>
    </row>
    <row r="7" spans="1:11" ht="14.5" x14ac:dyDescent="0.35">
      <c r="J7" s="9" t="s">
        <v>40</v>
      </c>
      <c r="K7" s="13">
        <f>20*10^6*K6</f>
        <v>211049.99135560889</v>
      </c>
    </row>
    <row r="9" spans="1:11" ht="49.5" customHeight="1" x14ac:dyDescent="0.25">
      <c r="A9" s="35" t="s">
        <v>34</v>
      </c>
      <c r="B9" s="34">
        <f>0*(1-K2)+(1-K4)*K2</f>
        <v>1.3999999999999999E-2</v>
      </c>
    </row>
    <row r="10" spans="1:11" x14ac:dyDescent="0.25">
      <c r="D10" s="12"/>
      <c r="G10" s="38"/>
      <c r="H10" s="39"/>
    </row>
    <row r="11" spans="1:11" ht="15.5" x14ac:dyDescent="0.25">
      <c r="A11" s="35" t="s">
        <v>35</v>
      </c>
      <c r="B11" s="33">
        <f>(1-K4)</f>
        <v>0.7</v>
      </c>
    </row>
    <row r="13" spans="1:11" ht="15.5" x14ac:dyDescent="0.35">
      <c r="A13" s="40" t="s">
        <v>36</v>
      </c>
      <c r="B13" s="36">
        <f>B9*(1-K1)+B11*K1</f>
        <v>2.0859999999999997E-2</v>
      </c>
    </row>
    <row r="14" spans="1:11" x14ac:dyDescent="0.25">
      <c r="A14" s="41"/>
    </row>
    <row r="16" spans="1:11" x14ac:dyDescent="0.25">
      <c r="A16" s="1" t="s">
        <v>37</v>
      </c>
      <c r="B16">
        <f>B18*B13*20000000</f>
        <v>417199.99999999994</v>
      </c>
    </row>
    <row r="18" spans="1:2" x14ac:dyDescent="0.25">
      <c r="A18" s="37" t="s">
        <v>38</v>
      </c>
      <c r="B18">
        <f>1/(1+K3)^2</f>
        <v>1</v>
      </c>
    </row>
    <row r="20" spans="1:2" x14ac:dyDescent="0.25">
      <c r="A20" t="s">
        <v>42</v>
      </c>
      <c r="B20">
        <f>B16/2</f>
        <v>208599.99999999997</v>
      </c>
    </row>
  </sheetData>
  <mergeCells count="2">
    <mergeCell ref="G10:H10"/>
    <mergeCell ref="A13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tabSelected="1" topLeftCell="A22" workbookViewId="0">
      <selection activeCell="D41" sqref="D41"/>
    </sheetView>
  </sheetViews>
  <sheetFormatPr defaultRowHeight="12.5" x14ac:dyDescent="0.25"/>
  <cols>
    <col min="1" max="1" width="25.81640625" customWidth="1"/>
  </cols>
  <sheetData>
    <row r="1" spans="1:4" ht="15.5" thickTop="1" thickBot="1" x14ac:dyDescent="0.3">
      <c r="A1" s="15"/>
      <c r="B1" s="16" t="s">
        <v>19</v>
      </c>
      <c r="C1" s="16" t="s">
        <v>20</v>
      </c>
      <c r="D1" s="17" t="s">
        <v>21</v>
      </c>
    </row>
    <row r="2" spans="1:4" ht="14.5" x14ac:dyDescent="0.25">
      <c r="A2" s="18" t="s">
        <v>19</v>
      </c>
      <c r="B2" s="19">
        <v>0.9</v>
      </c>
      <c r="C2" s="19">
        <v>0.09</v>
      </c>
      <c r="D2" s="20">
        <v>0.01</v>
      </c>
    </row>
    <row r="3" spans="1:4" ht="15" thickBot="1" x14ac:dyDescent="0.3">
      <c r="A3" s="21" t="s">
        <v>20</v>
      </c>
      <c r="B3" s="22">
        <v>0.1</v>
      </c>
      <c r="C3" s="22">
        <v>0.85</v>
      </c>
      <c r="D3" s="23">
        <v>0.05</v>
      </c>
    </row>
    <row r="4" spans="1:4" ht="15" thickTop="1" x14ac:dyDescent="0.25">
      <c r="A4" s="24"/>
      <c r="B4" s="25"/>
      <c r="C4" s="25"/>
      <c r="D4" s="25"/>
    </row>
    <row r="5" spans="1:4" ht="14.5" x14ac:dyDescent="0.25">
      <c r="A5" s="30" t="s">
        <v>22</v>
      </c>
      <c r="B5" s="25"/>
      <c r="C5" s="25"/>
      <c r="D5" s="25"/>
    </row>
    <row r="6" spans="1:4" ht="14.5" x14ac:dyDescent="0.25">
      <c r="A6" s="24"/>
      <c r="B6" s="25"/>
      <c r="C6" s="25"/>
      <c r="D6" s="25"/>
    </row>
    <row r="7" spans="1:4" ht="30" x14ac:dyDescent="0.6">
      <c r="A7" s="26" t="s">
        <v>23</v>
      </c>
      <c r="B7" s="25"/>
      <c r="C7" s="25"/>
      <c r="D7" s="25"/>
    </row>
    <row r="8" spans="1:4" ht="14.5" x14ac:dyDescent="0.25">
      <c r="A8" s="24"/>
      <c r="B8" s="25"/>
      <c r="C8" s="25"/>
      <c r="D8" s="25"/>
    </row>
    <row r="9" spans="1:4" ht="14.5" x14ac:dyDescent="0.25">
      <c r="A9" s="24" t="s">
        <v>24</v>
      </c>
      <c r="B9" s="25"/>
      <c r="C9" s="25"/>
      <c r="D9" s="25"/>
    </row>
    <row r="10" spans="1:4" ht="14.5" x14ac:dyDescent="0.25">
      <c r="A10" s="24"/>
      <c r="B10" s="25"/>
      <c r="C10" s="25"/>
      <c r="D10" s="25"/>
    </row>
    <row r="11" spans="1:4" ht="14.5" x14ac:dyDescent="0.25">
      <c r="A11" s="27" t="s">
        <v>6</v>
      </c>
      <c r="B11" s="28">
        <f>-LN(1-D2)/1</f>
        <v>1.0050335853501451E-2</v>
      </c>
      <c r="C11" s="25"/>
      <c r="D11" s="25"/>
    </row>
    <row r="12" spans="1:4" ht="14.5" x14ac:dyDescent="0.25">
      <c r="A12" s="27"/>
      <c r="B12" s="28"/>
      <c r="C12" s="25"/>
      <c r="D12" s="25"/>
    </row>
    <row r="13" spans="1:4" ht="14.5" x14ac:dyDescent="0.25">
      <c r="A13" s="24" t="s">
        <v>41</v>
      </c>
      <c r="B13" s="28">
        <f>1/B11</f>
        <v>99.499162473422075</v>
      </c>
      <c r="C13" s="25"/>
      <c r="D13" s="25"/>
    </row>
    <row r="14" spans="1:4" ht="14.5" x14ac:dyDescent="0.25">
      <c r="A14" s="27"/>
      <c r="B14" s="28"/>
      <c r="C14" s="25"/>
      <c r="D14" s="25"/>
    </row>
    <row r="15" spans="1:4" ht="14.5" x14ac:dyDescent="0.25">
      <c r="A15" s="27"/>
      <c r="B15" s="28"/>
      <c r="C15" s="25"/>
      <c r="D15" s="25"/>
    </row>
    <row r="16" spans="1:4" ht="14.5" x14ac:dyDescent="0.25">
      <c r="A16" s="27"/>
      <c r="B16" s="28"/>
      <c r="C16" s="25"/>
      <c r="D16" s="25"/>
    </row>
    <row r="17" spans="1:4" ht="14.5" x14ac:dyDescent="0.25">
      <c r="A17" s="24"/>
      <c r="B17" s="25"/>
      <c r="C17" s="25"/>
      <c r="D17" s="25"/>
    </row>
    <row r="18" spans="1:4" x14ac:dyDescent="0.25">
      <c r="A18" s="29" t="s">
        <v>0</v>
      </c>
    </row>
    <row r="21" spans="1:4" ht="15.5" x14ac:dyDescent="0.25">
      <c r="A21" s="31"/>
    </row>
    <row r="22" spans="1:4" ht="15.5" x14ac:dyDescent="0.25">
      <c r="A22" s="31"/>
    </row>
    <row r="23" spans="1:4" ht="14.5" x14ac:dyDescent="0.35">
      <c r="A23" s="14" t="s">
        <v>25</v>
      </c>
    </row>
    <row r="25" spans="1:4" x14ac:dyDescent="0.25">
      <c r="A25" s="1" t="s">
        <v>26</v>
      </c>
      <c r="B25" s="2">
        <f>EXP(-B11)</f>
        <v>0.99</v>
      </c>
    </row>
    <row r="27" spans="1:4" x14ac:dyDescent="0.25">
      <c r="A27" s="1" t="s">
        <v>28</v>
      </c>
    </row>
    <row r="29" spans="1:4" x14ac:dyDescent="0.25">
      <c r="A29" s="1" t="s">
        <v>29</v>
      </c>
      <c r="B29" s="12">
        <v>0.8</v>
      </c>
    </row>
    <row r="30" spans="1:4" x14ac:dyDescent="0.25">
      <c r="B30" s="12"/>
    </row>
    <row r="31" spans="1:4" x14ac:dyDescent="0.25">
      <c r="A31" s="1" t="s">
        <v>30</v>
      </c>
      <c r="B31" s="32">
        <v>1.4999999999999999E-2</v>
      </c>
    </row>
    <row r="32" spans="1:4" x14ac:dyDescent="0.25">
      <c r="A32" s="1" t="s">
        <v>31</v>
      </c>
      <c r="B32" s="12">
        <v>0.01</v>
      </c>
    </row>
    <row r="34" spans="1:2" x14ac:dyDescent="0.25">
      <c r="A34" s="1" t="s">
        <v>27</v>
      </c>
      <c r="B34">
        <f>B29*EXP(-B31)+(1-B29)*EXP(-B32)</f>
        <v>0.98609951843228383</v>
      </c>
    </row>
    <row r="36" spans="1:2" x14ac:dyDescent="0.25">
      <c r="A36" s="1" t="s">
        <v>32</v>
      </c>
      <c r="B36">
        <f>B25*B34</f>
        <v>0.97623852324796101</v>
      </c>
    </row>
    <row r="38" spans="1:2" x14ac:dyDescent="0.25">
      <c r="A38" s="1" t="s">
        <v>33</v>
      </c>
      <c r="B38" s="12">
        <f>1-B36</f>
        <v>2.376147675203899E-2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</vt:lpstr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dcterms:created xsi:type="dcterms:W3CDTF">2019-01-25T17:03:33Z</dcterms:created>
  <dcterms:modified xsi:type="dcterms:W3CDTF">2023-12-19T11:02:50Z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27425e-59da-41ed-9745-ddd5173ab2f7_Enabled">
    <vt:lpwstr>true</vt:lpwstr>
  </property>
  <property fmtid="{D5CDD505-2E9C-101B-9397-08002B2CF9AE}" pid="3" name="MSIP_Label_f127425e-59da-41ed-9745-ddd5173ab2f7_SetDate">
    <vt:lpwstr>2022-12-18T13:39:54Z</vt:lpwstr>
  </property>
  <property fmtid="{D5CDD505-2E9C-101B-9397-08002B2CF9AE}" pid="4" name="MSIP_Label_f127425e-59da-41ed-9745-ddd5173ab2f7_Method">
    <vt:lpwstr>Standard</vt:lpwstr>
  </property>
  <property fmtid="{D5CDD505-2E9C-101B-9397-08002B2CF9AE}" pid="5" name="MSIP_Label_f127425e-59da-41ed-9745-ddd5173ab2f7_Name">
    <vt:lpwstr>f127425e-59da-41ed-9745-ddd5173ab2f7</vt:lpwstr>
  </property>
  <property fmtid="{D5CDD505-2E9C-101B-9397-08002B2CF9AE}" pid="6" name="MSIP_Label_f127425e-59da-41ed-9745-ddd5173ab2f7_SiteId">
    <vt:lpwstr>0f172980-1261-4323-ab7a-c89b472843d7</vt:lpwstr>
  </property>
  <property fmtid="{D5CDD505-2E9C-101B-9397-08002B2CF9AE}" pid="7" name="MSIP_Label_f127425e-59da-41ed-9745-ddd5173ab2f7_ActionId">
    <vt:lpwstr>ada529a5-60b5-455e-915f-f62410d70947</vt:lpwstr>
  </property>
  <property fmtid="{D5CDD505-2E9C-101B-9397-08002B2CF9AE}" pid="8" name="MSIP_Label_f127425e-59da-41ed-9745-ddd5173ab2f7_ContentBits">
    <vt:lpwstr>0</vt:lpwstr>
  </property>
</Properties>
</file>