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5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6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ados\ISEG\CADEIRAS\Macro\2025-26\Lectures\"/>
    </mc:Choice>
  </mc:AlternateContent>
  <xr:revisionPtr revIDLastSave="0" documentId="13_ncr:1_{9BB100A3-95C6-417B-B6D8-B1E738C317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truduction" sheetId="6" r:id="rId1"/>
    <sheet name="Productivity shocks (benchmark)" sheetId="1" r:id="rId2"/>
    <sheet name="Fiscal shocks (benchmark)" sheetId="2" r:id="rId3"/>
    <sheet name="Productivy shocks (alternative)" sheetId="3" r:id="rId4"/>
    <sheet name="Fiscal shocks (alternative)" sheetId="4" r:id="rId5"/>
    <sheet name="Simulation USA HP" sheetId="5" r:id="rId6"/>
    <sheet name="Simulation USA LLT" sheetId="7" r:id="rId7"/>
  </sheets>
  <definedNames>
    <definedName name="_xlnm.Print_Area" localSheetId="5">'Simulation USA HP'!$Q$33:$AL$131</definedName>
    <definedName name="solver_adj" localSheetId="4" hidden="1">'Fiscal shocks (alternative)'!$A$15</definedName>
    <definedName name="solver_adj" localSheetId="2" hidden="1">'Fiscal shocks (benchmark)'!$A$15</definedName>
    <definedName name="solver_adj" localSheetId="1" hidden="1">'Productivity shocks (benchmark)'!$A$15</definedName>
    <definedName name="solver_adj" localSheetId="3" hidden="1">'Productivy shocks (alternative)'!$A$15</definedName>
    <definedName name="solver_adj" localSheetId="5" hidden="1">'Simulation USA HP'!$A$15</definedName>
    <definedName name="solver_cvg" localSheetId="4" hidden="1">0.0001</definedName>
    <definedName name="solver_cvg" localSheetId="2" hidden="1">0.0001</definedName>
    <definedName name="solver_cvg" localSheetId="1" hidden="1">0.0001</definedName>
    <definedName name="solver_cvg" localSheetId="3" hidden="1">0.0001</definedName>
    <definedName name="solver_cvg" localSheetId="5" hidden="1">0.0001</definedName>
    <definedName name="solver_drv" localSheetId="4" hidden="1">1</definedName>
    <definedName name="solver_drv" localSheetId="2" hidden="1">1</definedName>
    <definedName name="solver_drv" localSheetId="1" hidden="1">1</definedName>
    <definedName name="solver_drv" localSheetId="3" hidden="1">1</definedName>
    <definedName name="solver_drv" localSheetId="5" hidden="1">1</definedName>
    <definedName name="solver_est" localSheetId="4" hidden="1">1</definedName>
    <definedName name="solver_est" localSheetId="2" hidden="1">1</definedName>
    <definedName name="solver_est" localSheetId="1" hidden="1">1</definedName>
    <definedName name="solver_est" localSheetId="3" hidden="1">1</definedName>
    <definedName name="solver_est" localSheetId="5" hidden="1">1</definedName>
    <definedName name="solver_itr" localSheetId="4" hidden="1">100</definedName>
    <definedName name="solver_itr" localSheetId="2" hidden="1">100</definedName>
    <definedName name="solver_itr" localSheetId="1" hidden="1">100</definedName>
    <definedName name="solver_itr" localSheetId="3" hidden="1">100</definedName>
    <definedName name="solver_itr" localSheetId="5" hidden="1">100</definedName>
    <definedName name="solver_lin" localSheetId="4" hidden="1">2</definedName>
    <definedName name="solver_lin" localSheetId="2" hidden="1">2</definedName>
    <definedName name="solver_lin" localSheetId="1" hidden="1">2</definedName>
    <definedName name="solver_lin" localSheetId="3" hidden="1">2</definedName>
    <definedName name="solver_lin" localSheetId="5" hidden="1">2</definedName>
    <definedName name="solver_neg" localSheetId="4" hidden="1">2</definedName>
    <definedName name="solver_neg" localSheetId="2" hidden="1">2</definedName>
    <definedName name="solver_neg" localSheetId="1" hidden="1">2</definedName>
    <definedName name="solver_neg" localSheetId="3" hidden="1">2</definedName>
    <definedName name="solver_neg" localSheetId="5" hidden="1">2</definedName>
    <definedName name="solver_num" localSheetId="4" hidden="1">0</definedName>
    <definedName name="solver_num" localSheetId="2" hidden="1">0</definedName>
    <definedName name="solver_num" localSheetId="1" hidden="1">0</definedName>
    <definedName name="solver_num" localSheetId="3" hidden="1">0</definedName>
    <definedName name="solver_num" localSheetId="5" hidden="1">0</definedName>
    <definedName name="solver_nwt" localSheetId="4" hidden="1">1</definedName>
    <definedName name="solver_nwt" localSheetId="2" hidden="1">1</definedName>
    <definedName name="solver_nwt" localSheetId="1" hidden="1">1</definedName>
    <definedName name="solver_nwt" localSheetId="3" hidden="1">1</definedName>
    <definedName name="solver_nwt" localSheetId="5" hidden="1">1</definedName>
    <definedName name="solver_opt" localSheetId="4" hidden="1">'Fiscal shocks (alternative)'!$B$15</definedName>
    <definedName name="solver_opt" localSheetId="2" hidden="1">'Fiscal shocks (benchmark)'!$B$15</definedName>
    <definedName name="solver_opt" localSheetId="1" hidden="1">'Productivity shocks (benchmark)'!$B$15</definedName>
    <definedName name="solver_opt" localSheetId="3" hidden="1">'Productivy shocks (alternative)'!$B$15</definedName>
    <definedName name="solver_opt" localSheetId="5" hidden="1">'Simulation USA HP'!$B$15</definedName>
    <definedName name="solver_pre" localSheetId="4" hidden="1">0.000001</definedName>
    <definedName name="solver_pre" localSheetId="2" hidden="1">0.000001</definedName>
    <definedName name="solver_pre" localSheetId="1" hidden="1">0.000001</definedName>
    <definedName name="solver_pre" localSheetId="3" hidden="1">0.000001</definedName>
    <definedName name="solver_pre" localSheetId="5" hidden="1">0.000001</definedName>
    <definedName name="solver_scl" localSheetId="4" hidden="1">2</definedName>
    <definedName name="solver_scl" localSheetId="2" hidden="1">2</definedName>
    <definedName name="solver_scl" localSheetId="1" hidden="1">2</definedName>
    <definedName name="solver_scl" localSheetId="3" hidden="1">2</definedName>
    <definedName name="solver_scl" localSheetId="5" hidden="1">2</definedName>
    <definedName name="solver_sho" localSheetId="4" hidden="1">2</definedName>
    <definedName name="solver_sho" localSheetId="2" hidden="1">2</definedName>
    <definedName name="solver_sho" localSheetId="1" hidden="1">2</definedName>
    <definedName name="solver_sho" localSheetId="3" hidden="1">2</definedName>
    <definedName name="solver_sho" localSheetId="5" hidden="1">2</definedName>
    <definedName name="solver_tim" localSheetId="4" hidden="1">100</definedName>
    <definedName name="solver_tim" localSheetId="2" hidden="1">100</definedName>
    <definedName name="solver_tim" localSheetId="1" hidden="1">100</definedName>
    <definedName name="solver_tim" localSheetId="3" hidden="1">100</definedName>
    <definedName name="solver_tim" localSheetId="5" hidden="1">100</definedName>
    <definedName name="solver_tol" localSheetId="4" hidden="1">0.05</definedName>
    <definedName name="solver_tol" localSheetId="2" hidden="1">0.05</definedName>
    <definedName name="solver_tol" localSheetId="1" hidden="1">0.05</definedName>
    <definedName name="solver_tol" localSheetId="3" hidden="1">0.05</definedName>
    <definedName name="solver_tol" localSheetId="5" hidden="1">0.05</definedName>
    <definedName name="solver_typ" localSheetId="4" hidden="1">3</definedName>
    <definedName name="solver_typ" localSheetId="2" hidden="1">3</definedName>
    <definedName name="solver_typ" localSheetId="1" hidden="1">3</definedName>
    <definedName name="solver_typ" localSheetId="3" hidden="1">3</definedName>
    <definedName name="solver_typ" localSheetId="5" hidden="1">3</definedName>
    <definedName name="solver_val" localSheetId="4" hidden="1">0</definedName>
    <definedName name="solver_val" localSheetId="2" hidden="1">0</definedName>
    <definedName name="solver_val" localSheetId="1" hidden="1">0</definedName>
    <definedName name="solver_val" localSheetId="3" hidden="1">0</definedName>
    <definedName name="solver_val" localSheetId="5" hidden="1">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U88" i="7" l="1"/>
  <c r="CT88" i="7"/>
  <c r="CS88" i="7"/>
  <c r="CR88" i="7"/>
  <c r="CQ88" i="7"/>
  <c r="CP88" i="7"/>
  <c r="CH88" i="7"/>
  <c r="CG88" i="7"/>
  <c r="CU87" i="7"/>
  <c r="CT87" i="7"/>
  <c r="CS87" i="7"/>
  <c r="CR87" i="7"/>
  <c r="CQ87" i="7"/>
  <c r="CP87" i="7"/>
  <c r="CH87" i="7"/>
  <c r="CG87" i="7"/>
  <c r="CU86" i="7"/>
  <c r="CT86" i="7"/>
  <c r="CS86" i="7"/>
  <c r="CR86" i="7"/>
  <c r="CQ86" i="7"/>
  <c r="CP86" i="7"/>
  <c r="CH86" i="7"/>
  <c r="CG86" i="7"/>
  <c r="CU85" i="7"/>
  <c r="CT85" i="7"/>
  <c r="CS85" i="7"/>
  <c r="CR85" i="7"/>
  <c r="CQ85" i="7"/>
  <c r="CP85" i="7"/>
  <c r="CH85" i="7"/>
  <c r="CG85" i="7"/>
  <c r="CA88" i="7"/>
  <c r="BZ88" i="7"/>
  <c r="CA87" i="7"/>
  <c r="BZ87" i="7"/>
  <c r="CA86" i="7"/>
  <c r="BZ86" i="7"/>
  <c r="CA85" i="7"/>
  <c r="BZ85" i="7"/>
  <c r="BX88" i="7"/>
  <c r="BW88" i="7"/>
  <c r="BV88" i="7"/>
  <c r="BU88" i="7"/>
  <c r="BT88" i="7"/>
  <c r="BS88" i="7"/>
  <c r="BR88" i="7"/>
  <c r="BX87" i="7"/>
  <c r="BW87" i="7"/>
  <c r="BV87" i="7"/>
  <c r="BU87" i="7"/>
  <c r="BT87" i="7"/>
  <c r="BS87" i="7"/>
  <c r="BR87" i="7"/>
  <c r="BX86" i="7"/>
  <c r="BW86" i="7"/>
  <c r="BV86" i="7"/>
  <c r="BU86" i="7"/>
  <c r="BT86" i="7"/>
  <c r="BS86" i="7"/>
  <c r="BR86" i="7"/>
  <c r="BX85" i="7"/>
  <c r="BW85" i="7"/>
  <c r="BV85" i="7"/>
  <c r="BU85" i="7"/>
  <c r="BT85" i="7"/>
  <c r="BS85" i="7"/>
  <c r="BR85" i="7"/>
  <c r="BH88" i="7"/>
  <c r="BG88" i="7"/>
  <c r="AZ88" i="7"/>
  <c r="BE88" i="7" s="1"/>
  <c r="AY88" i="7"/>
  <c r="AX88" i="7"/>
  <c r="AW88" i="7"/>
  <c r="BF88" i="7" s="1"/>
  <c r="AV88" i="7"/>
  <c r="AU88" i="7"/>
  <c r="BD88" i="7" s="1"/>
  <c r="AT88" i="7"/>
  <c r="BC88" i="7" s="1"/>
  <c r="AS88" i="7"/>
  <c r="AR88" i="7"/>
  <c r="AQ88" i="7"/>
  <c r="BB88" i="7" s="1"/>
  <c r="AP88" i="7"/>
  <c r="AZ87" i="7"/>
  <c r="BF87" i="7" s="1"/>
  <c r="AY87" i="7"/>
  <c r="BH87" i="7" s="1"/>
  <c r="AX87" i="7"/>
  <c r="BG87" i="7" s="1"/>
  <c r="AW87" i="7"/>
  <c r="AV87" i="7"/>
  <c r="AU87" i="7"/>
  <c r="AT87" i="7"/>
  <c r="BC87" i="7" s="1"/>
  <c r="AS87" i="7"/>
  <c r="AR87" i="7"/>
  <c r="AQ87" i="7"/>
  <c r="AP87" i="7"/>
  <c r="BH86" i="7"/>
  <c r="BG86" i="7"/>
  <c r="BE86" i="7"/>
  <c r="AZ86" i="7"/>
  <c r="AY86" i="7"/>
  <c r="AX86" i="7"/>
  <c r="AW86" i="7"/>
  <c r="BF86" i="7" s="1"/>
  <c r="AV86" i="7"/>
  <c r="AU86" i="7"/>
  <c r="BD86" i="7" s="1"/>
  <c r="AT86" i="7"/>
  <c r="BC86" i="7" s="1"/>
  <c r="AS86" i="7"/>
  <c r="AR86" i="7"/>
  <c r="AQ86" i="7"/>
  <c r="BB86" i="7" s="1"/>
  <c r="AP86" i="7"/>
  <c r="F87" i="7"/>
  <c r="C87" i="7"/>
  <c r="A85" i="7"/>
  <c r="A86" i="7" s="1"/>
  <c r="A87" i="7" s="1"/>
  <c r="A88" i="7" s="1"/>
  <c r="CV86" i="5"/>
  <c r="CV87" i="5" s="1"/>
  <c r="CV88" i="5" s="1"/>
  <c r="CR87" i="5"/>
  <c r="CP88" i="5"/>
  <c r="CP87" i="5"/>
  <c r="CP86" i="5"/>
  <c r="BG88" i="5"/>
  <c r="BF88" i="5"/>
  <c r="BE88" i="5"/>
  <c r="BD88" i="5"/>
  <c r="BC88" i="5"/>
  <c r="BB88" i="5"/>
  <c r="BG87" i="5"/>
  <c r="BF87" i="5"/>
  <c r="BE87" i="5"/>
  <c r="BD87" i="5"/>
  <c r="BC87" i="5"/>
  <c r="BB87" i="5"/>
  <c r="BG86" i="5"/>
  <c r="BF86" i="5"/>
  <c r="BE86" i="5"/>
  <c r="BD86" i="5"/>
  <c r="BC86" i="5"/>
  <c r="BB86" i="5"/>
  <c r="AW87" i="5"/>
  <c r="AT88" i="5"/>
  <c r="AT87" i="5"/>
  <c r="AT86" i="5"/>
  <c r="AP86" i="5"/>
  <c r="AP87" i="5" s="1"/>
  <c r="AP88" i="5" s="1"/>
  <c r="A86" i="5"/>
  <c r="A87" i="5" s="1"/>
  <c r="A88" i="5" s="1"/>
  <c r="C29" i="6"/>
  <c r="AZ85" i="7"/>
  <c r="AX85" i="7"/>
  <c r="AV85" i="7"/>
  <c r="BE85" i="7" s="1"/>
  <c r="AU85" i="7"/>
  <c r="AS85" i="7"/>
  <c r="AR85" i="7"/>
  <c r="AQ85" i="7"/>
  <c r="BB85" i="7" s="1"/>
  <c r="CR88" i="5"/>
  <c r="CR86" i="5"/>
  <c r="CR85" i="5"/>
  <c r="AW88" i="5"/>
  <c r="AW86" i="5"/>
  <c r="BG85" i="5"/>
  <c r="BE85" i="5"/>
  <c r="BD85" i="5"/>
  <c r="BB85" i="5"/>
  <c r="AW85" i="5"/>
  <c r="BF85" i="5" s="1"/>
  <c r="AT85" i="5"/>
  <c r="BC85" i="5" s="1"/>
  <c r="AZ84" i="7"/>
  <c r="AX84" i="7"/>
  <c r="AV84" i="7"/>
  <c r="AU84" i="7"/>
  <c r="AS84" i="7"/>
  <c r="AR84" i="7"/>
  <c r="AQ84" i="7"/>
  <c r="AZ83" i="7"/>
  <c r="AX83" i="7"/>
  <c r="AV83" i="7"/>
  <c r="AU83" i="7"/>
  <c r="AS83" i="7"/>
  <c r="AR83" i="7"/>
  <c r="AQ83" i="7"/>
  <c r="CR84" i="5"/>
  <c r="BG84" i="5"/>
  <c r="BE84" i="5"/>
  <c r="BD84" i="5"/>
  <c r="BB84" i="5"/>
  <c r="AW84" i="5"/>
  <c r="BF84" i="5" s="1"/>
  <c r="AT84" i="5"/>
  <c r="AT84" i="7" s="1"/>
  <c r="CR83" i="5"/>
  <c r="BK33" i="5" a="1"/>
  <c r="BN33" i="5" a="1"/>
  <c r="BO33" i="5" a="1"/>
  <c r="BL33" i="5" a="1"/>
  <c r="BP33" i="5" a="1"/>
  <c r="BM33" i="5" a="1"/>
  <c r="BJ33" i="5" a="1"/>
  <c r="BD87" i="7" l="1"/>
  <c r="BE87" i="7"/>
  <c r="BB87" i="7"/>
  <c r="BM79" i="5"/>
  <c r="BM67" i="5"/>
  <c r="BM55" i="5"/>
  <c r="BM43" i="5"/>
  <c r="BM65" i="5"/>
  <c r="BM41" i="5"/>
  <c r="BM82" i="5"/>
  <c r="BM34" i="5"/>
  <c r="BM69" i="5"/>
  <c r="BM78" i="5"/>
  <c r="BM66" i="5"/>
  <c r="BM54" i="5"/>
  <c r="BM42" i="5"/>
  <c r="BM77" i="5"/>
  <c r="BM53" i="5"/>
  <c r="BM88" i="5"/>
  <c r="BM76" i="5"/>
  <c r="BM64" i="5"/>
  <c r="BM52" i="5"/>
  <c r="BM40" i="5"/>
  <c r="BM86" i="5"/>
  <c r="BU86" i="5" s="1"/>
  <c r="BM62" i="5"/>
  <c r="BM38" i="5"/>
  <c r="BM70" i="5"/>
  <c r="BM57" i="5"/>
  <c r="BM87" i="5"/>
  <c r="BM75" i="5"/>
  <c r="BM63" i="5"/>
  <c r="BM51" i="5"/>
  <c r="BM39" i="5"/>
  <c r="BM74" i="5"/>
  <c r="BM50" i="5"/>
  <c r="BM35" i="5"/>
  <c r="BM46" i="5"/>
  <c r="BM33" i="5"/>
  <c r="BM81" i="5"/>
  <c r="BM85" i="5"/>
  <c r="BM73" i="5"/>
  <c r="BM61" i="5"/>
  <c r="BM49" i="5"/>
  <c r="BM37" i="5"/>
  <c r="BM71" i="5"/>
  <c r="BM58" i="5"/>
  <c r="BM84" i="5"/>
  <c r="BM72" i="5"/>
  <c r="BM60" i="5"/>
  <c r="BM48" i="5"/>
  <c r="BM36" i="5"/>
  <c r="BM83" i="5"/>
  <c r="BM59" i="5"/>
  <c r="BM47" i="5"/>
  <c r="BM45" i="5"/>
  <c r="BM80" i="5"/>
  <c r="BM68" i="5"/>
  <c r="BM56" i="5"/>
  <c r="BM44" i="5"/>
  <c r="BP88" i="5"/>
  <c r="BP76" i="5"/>
  <c r="BP64" i="5"/>
  <c r="BP52" i="5"/>
  <c r="BP40" i="5"/>
  <c r="BP55" i="5"/>
  <c r="BP87" i="5"/>
  <c r="BP75" i="5"/>
  <c r="BP63" i="5"/>
  <c r="BP51" i="5"/>
  <c r="BP39" i="5"/>
  <c r="BP66" i="5"/>
  <c r="BP86" i="5"/>
  <c r="BP74" i="5"/>
  <c r="BP62" i="5"/>
  <c r="BP50" i="5"/>
  <c r="BP38" i="5"/>
  <c r="BP78" i="5"/>
  <c r="BP85" i="5"/>
  <c r="BP73" i="5"/>
  <c r="BP61" i="5"/>
  <c r="BP49" i="5"/>
  <c r="BP37" i="5"/>
  <c r="BP43" i="5"/>
  <c r="BP84" i="5"/>
  <c r="BP72" i="5"/>
  <c r="BP60" i="5"/>
  <c r="BP48" i="5"/>
  <c r="BP36" i="5"/>
  <c r="BP67" i="5"/>
  <c r="BP42" i="5"/>
  <c r="BP83" i="5"/>
  <c r="BP71" i="5"/>
  <c r="BP59" i="5"/>
  <c r="BP47" i="5"/>
  <c r="BP35" i="5"/>
  <c r="BP54" i="5"/>
  <c r="BP82" i="5"/>
  <c r="BP70" i="5"/>
  <c r="BP58" i="5"/>
  <c r="BP46" i="5"/>
  <c r="BP34" i="5"/>
  <c r="BP79" i="5"/>
  <c r="BP81" i="5"/>
  <c r="BP69" i="5"/>
  <c r="BP57" i="5"/>
  <c r="BP45" i="5"/>
  <c r="BP33" i="5"/>
  <c r="BP80" i="5"/>
  <c r="BP68" i="5"/>
  <c r="BP56" i="5"/>
  <c r="BP44" i="5"/>
  <c r="BP77" i="5"/>
  <c r="BP65" i="5"/>
  <c r="BP53" i="5"/>
  <c r="BP41" i="5"/>
  <c r="BL88" i="5"/>
  <c r="BL76" i="5"/>
  <c r="BL64" i="5"/>
  <c r="BL52" i="5"/>
  <c r="BL40" i="5"/>
  <c r="BL74" i="5"/>
  <c r="BL50" i="5"/>
  <c r="BL56" i="5"/>
  <c r="BL43" i="5"/>
  <c r="BL87" i="5"/>
  <c r="BL75" i="5"/>
  <c r="BL63" i="5"/>
  <c r="BL51" i="5"/>
  <c r="BL39" i="5"/>
  <c r="BL86" i="5"/>
  <c r="BT86" i="5" s="1"/>
  <c r="BL62" i="5"/>
  <c r="BL38" i="5"/>
  <c r="BL66" i="5"/>
  <c r="BL65" i="5"/>
  <c r="BL54" i="5"/>
  <c r="BL53" i="5"/>
  <c r="BL85" i="5"/>
  <c r="BL73" i="5"/>
  <c r="BL61" i="5"/>
  <c r="BL49" i="5"/>
  <c r="BL37" i="5"/>
  <c r="BL71" i="5"/>
  <c r="BL47" i="5"/>
  <c r="BL80" i="5"/>
  <c r="BL79" i="5"/>
  <c r="BL84" i="5"/>
  <c r="BL72" i="5"/>
  <c r="BL60" i="5"/>
  <c r="BL48" i="5"/>
  <c r="BL36" i="5"/>
  <c r="BL83" i="5"/>
  <c r="BL59" i="5"/>
  <c r="BL35" i="5"/>
  <c r="BL55" i="5"/>
  <c r="BL41" i="5"/>
  <c r="BL82" i="5"/>
  <c r="BL70" i="5"/>
  <c r="BL58" i="5"/>
  <c r="BL46" i="5"/>
  <c r="BL34" i="5"/>
  <c r="BL44" i="5"/>
  <c r="BL67" i="5"/>
  <c r="BL42" i="5"/>
  <c r="BL81" i="5"/>
  <c r="BL69" i="5"/>
  <c r="BL57" i="5"/>
  <c r="BL45" i="5"/>
  <c r="BL33" i="5"/>
  <c r="BL68" i="5"/>
  <c r="BL78" i="5"/>
  <c r="BL77" i="5"/>
  <c r="BO85" i="5"/>
  <c r="BO73" i="5"/>
  <c r="BO61" i="5"/>
  <c r="BO49" i="5"/>
  <c r="BO37" i="5"/>
  <c r="BO64" i="5"/>
  <c r="BO63" i="5"/>
  <c r="BO84" i="5"/>
  <c r="BO72" i="5"/>
  <c r="BO60" i="5"/>
  <c r="BO48" i="5"/>
  <c r="BO36" i="5"/>
  <c r="BO83" i="5"/>
  <c r="BO71" i="5"/>
  <c r="BO59" i="5"/>
  <c r="BO47" i="5"/>
  <c r="BO35" i="5"/>
  <c r="BO82" i="5"/>
  <c r="BO70" i="5"/>
  <c r="BO58" i="5"/>
  <c r="BO46" i="5"/>
  <c r="BO34" i="5"/>
  <c r="BO52" i="5"/>
  <c r="BO87" i="5"/>
  <c r="BW87" i="5" s="1"/>
  <c r="BO81" i="5"/>
  <c r="BO69" i="5"/>
  <c r="BO57" i="5"/>
  <c r="BO45" i="5"/>
  <c r="BO33" i="5"/>
  <c r="BO76" i="5"/>
  <c r="BO80" i="5"/>
  <c r="BO68" i="5"/>
  <c r="BO56" i="5"/>
  <c r="BO44" i="5"/>
  <c r="BO79" i="5"/>
  <c r="BO67" i="5"/>
  <c r="BO55" i="5"/>
  <c r="BO43" i="5"/>
  <c r="BO88" i="5"/>
  <c r="BO40" i="5"/>
  <c r="BO75" i="5"/>
  <c r="BO78" i="5"/>
  <c r="BO66" i="5"/>
  <c r="BO54" i="5"/>
  <c r="BO42" i="5"/>
  <c r="BO77" i="5"/>
  <c r="BO65" i="5"/>
  <c r="BO53" i="5"/>
  <c r="BO41" i="5"/>
  <c r="BO39" i="5"/>
  <c r="BO51" i="5"/>
  <c r="BO86" i="5"/>
  <c r="BO74" i="5"/>
  <c r="BO62" i="5"/>
  <c r="BO50" i="5"/>
  <c r="BO38" i="5"/>
  <c r="BN82" i="5"/>
  <c r="BN70" i="5"/>
  <c r="BN58" i="5"/>
  <c r="BN46" i="5"/>
  <c r="BN34" i="5"/>
  <c r="BN73" i="5"/>
  <c r="BN81" i="5"/>
  <c r="BN69" i="5"/>
  <c r="BN57" i="5"/>
  <c r="BN45" i="5"/>
  <c r="BN33" i="5"/>
  <c r="BN60" i="5"/>
  <c r="BN80" i="5"/>
  <c r="BN68" i="5"/>
  <c r="BN56" i="5"/>
  <c r="BN44" i="5"/>
  <c r="BN72" i="5"/>
  <c r="BN79" i="5"/>
  <c r="BN67" i="5"/>
  <c r="BN55" i="5"/>
  <c r="BN43" i="5"/>
  <c r="BN65" i="5"/>
  <c r="BN61" i="5"/>
  <c r="BN78" i="5"/>
  <c r="BN66" i="5"/>
  <c r="BN54" i="5"/>
  <c r="BN42" i="5"/>
  <c r="BN77" i="5"/>
  <c r="BN53" i="5"/>
  <c r="BN41" i="5"/>
  <c r="BN85" i="5"/>
  <c r="BN37" i="5"/>
  <c r="BN84" i="5"/>
  <c r="BN88" i="5"/>
  <c r="BN76" i="5"/>
  <c r="BN64" i="5"/>
  <c r="BN52" i="5"/>
  <c r="BN40" i="5"/>
  <c r="BN49" i="5"/>
  <c r="BN36" i="5"/>
  <c r="BN87" i="5"/>
  <c r="BN75" i="5"/>
  <c r="BN63" i="5"/>
  <c r="BN51" i="5"/>
  <c r="BN39" i="5"/>
  <c r="BN86" i="5"/>
  <c r="BN74" i="5"/>
  <c r="BN62" i="5"/>
  <c r="BN50" i="5"/>
  <c r="BN38" i="5"/>
  <c r="BN48" i="5"/>
  <c r="BN83" i="5"/>
  <c r="BN71" i="5"/>
  <c r="BN59" i="5"/>
  <c r="BN47" i="5"/>
  <c r="BN35" i="5"/>
  <c r="BK85" i="5"/>
  <c r="BK73" i="5"/>
  <c r="BK61" i="5"/>
  <c r="BK49" i="5"/>
  <c r="BK37" i="5"/>
  <c r="BK83" i="5"/>
  <c r="BK71" i="5"/>
  <c r="BK47" i="5"/>
  <c r="BK44" i="5"/>
  <c r="BK41" i="5"/>
  <c r="BK52" i="5"/>
  <c r="BK75" i="5"/>
  <c r="BK86" i="5"/>
  <c r="BK84" i="5"/>
  <c r="BK72" i="5"/>
  <c r="BK60" i="5"/>
  <c r="BK48" i="5"/>
  <c r="BK36" i="5"/>
  <c r="BK59" i="5"/>
  <c r="BK35" i="5"/>
  <c r="BK82" i="5"/>
  <c r="BK70" i="5"/>
  <c r="BK58" i="5"/>
  <c r="BK46" i="5"/>
  <c r="BK34" i="5"/>
  <c r="BK80" i="5"/>
  <c r="BK56" i="5"/>
  <c r="BK65" i="5"/>
  <c r="BK88" i="5"/>
  <c r="BS88" i="5" s="1"/>
  <c r="BK39" i="5"/>
  <c r="BK81" i="5"/>
  <c r="BK69" i="5"/>
  <c r="BK57" i="5"/>
  <c r="BK45" i="5"/>
  <c r="BK33" i="5"/>
  <c r="BK68" i="5"/>
  <c r="BK77" i="5"/>
  <c r="BK40" i="5"/>
  <c r="BK63" i="5"/>
  <c r="BK51" i="5"/>
  <c r="BK74" i="5"/>
  <c r="BK79" i="5"/>
  <c r="BK67" i="5"/>
  <c r="BK55" i="5"/>
  <c r="BK43" i="5"/>
  <c r="BK53" i="5"/>
  <c r="BK64" i="5"/>
  <c r="BK50" i="5"/>
  <c r="BK78" i="5"/>
  <c r="BK66" i="5"/>
  <c r="BK54" i="5"/>
  <c r="BK42" i="5"/>
  <c r="BK87" i="5"/>
  <c r="BS87" i="5" s="1"/>
  <c r="BK62" i="5"/>
  <c r="BK76" i="5"/>
  <c r="BK38" i="5"/>
  <c r="BJ36" i="5"/>
  <c r="BJ48" i="5"/>
  <c r="BJ60" i="5"/>
  <c r="BJ72" i="5"/>
  <c r="BJ84" i="5"/>
  <c r="BJ38" i="5"/>
  <c r="BJ62" i="5"/>
  <c r="BJ86" i="5"/>
  <c r="BJ51" i="5"/>
  <c r="BJ75" i="5"/>
  <c r="BJ55" i="5"/>
  <c r="BJ68" i="5"/>
  <c r="BJ33" i="5"/>
  <c r="BJ81" i="5"/>
  <c r="BJ70" i="5"/>
  <c r="BJ47" i="5"/>
  <c r="BJ83" i="5"/>
  <c r="BJ37" i="5"/>
  <c r="BJ49" i="5"/>
  <c r="BJ61" i="5"/>
  <c r="BJ73" i="5"/>
  <c r="BJ85" i="5"/>
  <c r="BJ50" i="5"/>
  <c r="BJ74" i="5"/>
  <c r="BJ39" i="5"/>
  <c r="BJ63" i="5"/>
  <c r="BJ87" i="5"/>
  <c r="BR87" i="5" s="1"/>
  <c r="I88" i="5" s="1"/>
  <c r="CJ88" i="5" s="1"/>
  <c r="BJ79" i="5"/>
  <c r="BJ56" i="5"/>
  <c r="BJ45" i="5"/>
  <c r="BJ46" i="5"/>
  <c r="BJ35" i="5"/>
  <c r="BJ40" i="5"/>
  <c r="BJ52" i="5"/>
  <c r="BJ64" i="5"/>
  <c r="BJ76" i="5"/>
  <c r="BJ88" i="5"/>
  <c r="BR88" i="5" s="1"/>
  <c r="BJ54" i="5"/>
  <c r="BJ78" i="5"/>
  <c r="BJ44" i="5"/>
  <c r="BJ69" i="5"/>
  <c r="BJ58" i="5"/>
  <c r="BJ59" i="5"/>
  <c r="BJ41" i="5"/>
  <c r="BJ53" i="5"/>
  <c r="BJ65" i="5"/>
  <c r="BJ77" i="5"/>
  <c r="BJ42" i="5"/>
  <c r="BJ66" i="5"/>
  <c r="BJ67" i="5"/>
  <c r="BJ43" i="5"/>
  <c r="BJ80" i="5"/>
  <c r="BJ57" i="5"/>
  <c r="BJ34" i="5"/>
  <c r="BJ82" i="5"/>
  <c r="BJ71" i="5"/>
  <c r="BU88" i="5"/>
  <c r="BU87" i="5"/>
  <c r="BT88" i="5"/>
  <c r="BT87" i="5"/>
  <c r="BS86" i="5"/>
  <c r="BW88" i="5"/>
  <c r="BW86" i="5"/>
  <c r="BV88" i="5"/>
  <c r="BV86" i="5"/>
  <c r="BV87" i="5"/>
  <c r="BR86" i="5"/>
  <c r="BG85" i="7"/>
  <c r="AT85" i="7"/>
  <c r="BC85" i="7" s="1"/>
  <c r="BD85" i="7"/>
  <c r="AW85" i="7"/>
  <c r="BF85" i="7" s="1"/>
  <c r="BC84" i="7"/>
  <c r="CQ84" i="7" s="1"/>
  <c r="BE84" i="7"/>
  <c r="BG84" i="7"/>
  <c r="CP85" i="5"/>
  <c r="BB84" i="7"/>
  <c r="BG83" i="7"/>
  <c r="BD84" i="7"/>
  <c r="BB83" i="7"/>
  <c r="BD83" i="7"/>
  <c r="BE83" i="7"/>
  <c r="AW84" i="7"/>
  <c r="BF84" i="7" s="1"/>
  <c r="CP84" i="5"/>
  <c r="BC84" i="5"/>
  <c r="BZ87" i="5" l="1"/>
  <c r="BZ88" i="5"/>
  <c r="BG83" i="5"/>
  <c r="BE83" i="5"/>
  <c r="BD83" i="5"/>
  <c r="BB83" i="5"/>
  <c r="AW83" i="5"/>
  <c r="AT83" i="5"/>
  <c r="AT83" i="7" s="1"/>
  <c r="BC83" i="7" s="1"/>
  <c r="AZ82" i="7"/>
  <c r="AX82" i="7"/>
  <c r="AV82" i="7"/>
  <c r="AU82" i="7"/>
  <c r="AS82" i="7"/>
  <c r="AR82" i="7"/>
  <c r="AQ82" i="7"/>
  <c r="AZ81" i="7"/>
  <c r="AX81" i="7"/>
  <c r="AV81" i="7"/>
  <c r="AU81" i="7"/>
  <c r="AS81" i="7"/>
  <c r="AR81" i="7"/>
  <c r="AQ81" i="7"/>
  <c r="CR82" i="5"/>
  <c r="CR81" i="5"/>
  <c r="BG82" i="5"/>
  <c r="BE82" i="5"/>
  <c r="BD82" i="5"/>
  <c r="BB82" i="5"/>
  <c r="BG81" i="5"/>
  <c r="BE81" i="5"/>
  <c r="BD81" i="5"/>
  <c r="BB81" i="5"/>
  <c r="AW82" i="5"/>
  <c r="BF82" i="5" s="1"/>
  <c r="AT82" i="5"/>
  <c r="AT82" i="7" s="1"/>
  <c r="BF83" i="5" l="1"/>
  <c r="AW83" i="7"/>
  <c r="BF83" i="7" s="1"/>
  <c r="CQ83" i="7"/>
  <c r="BC83" i="5"/>
  <c r="CP83" i="5"/>
  <c r="BD82" i="7"/>
  <c r="BD81" i="7"/>
  <c r="BC82" i="5"/>
  <c r="CP82" i="5"/>
  <c r="BC82" i="7"/>
  <c r="CQ82" i="7" s="1"/>
  <c r="AW82" i="7"/>
  <c r="BF82" i="7" s="1"/>
  <c r="BG82" i="7"/>
  <c r="BE82" i="7"/>
  <c r="BE81" i="7"/>
  <c r="BB82" i="7"/>
  <c r="BG81" i="7"/>
  <c r="BB81" i="7"/>
  <c r="CR80" i="5" l="1"/>
  <c r="AW81" i="5"/>
  <c r="AT81" i="5"/>
  <c r="AT80" i="5"/>
  <c r="BK28" i="5"/>
  <c r="AW81" i="7" l="1"/>
  <c r="BF81" i="7" s="1"/>
  <c r="CP81" i="5"/>
  <c r="BF81" i="5"/>
  <c r="BC81" i="5"/>
  <c r="AT81" i="7"/>
  <c r="BC81" i="7" s="1"/>
  <c r="CQ81" i="7" l="1"/>
  <c r="AZ28" i="7"/>
  <c r="AY28" i="7"/>
  <c r="AX28" i="7"/>
  <c r="AW28" i="7"/>
  <c r="AV28" i="7"/>
  <c r="AU28" i="7"/>
  <c r="AT28" i="7"/>
  <c r="AS28" i="7"/>
  <c r="AR28" i="7"/>
  <c r="AQ28" i="7"/>
  <c r="AZ27" i="7"/>
  <c r="AY27" i="7"/>
  <c r="AX27" i="7"/>
  <c r="AW27" i="7"/>
  <c r="AV27" i="7"/>
  <c r="AU27" i="7"/>
  <c r="AT27" i="7"/>
  <c r="AS27" i="7"/>
  <c r="AR27" i="7"/>
  <c r="AQ27" i="7"/>
  <c r="AZ26" i="7"/>
  <c r="AY26" i="7"/>
  <c r="AX26" i="7"/>
  <c r="AW26" i="7"/>
  <c r="AV26" i="7"/>
  <c r="AU26" i="7"/>
  <c r="AT26" i="7"/>
  <c r="AS26" i="7"/>
  <c r="AR26" i="7"/>
  <c r="AQ26" i="7"/>
  <c r="AZ80" i="7"/>
  <c r="AX80" i="7"/>
  <c r="AV80" i="7"/>
  <c r="AU80" i="7"/>
  <c r="AS80" i="7"/>
  <c r="AR80" i="7"/>
  <c r="AQ80" i="7"/>
  <c r="CV33" i="5"/>
  <c r="CV34" i="5" s="1"/>
  <c r="CV35" i="5" s="1"/>
  <c r="CV36" i="5" s="1"/>
  <c r="CV37" i="5" s="1"/>
  <c r="CV38" i="5" s="1"/>
  <c r="CV39" i="5" s="1"/>
  <c r="CV40" i="5" s="1"/>
  <c r="CV41" i="5" s="1"/>
  <c r="CV42" i="5" s="1"/>
  <c r="CV43" i="5" s="1"/>
  <c r="CV44" i="5" s="1"/>
  <c r="CV45" i="5" s="1"/>
  <c r="CV46" i="5" s="1"/>
  <c r="CV47" i="5" s="1"/>
  <c r="CV48" i="5" s="1"/>
  <c r="CV49" i="5" s="1"/>
  <c r="CV50" i="5" s="1"/>
  <c r="CV51" i="5" s="1"/>
  <c r="CV52" i="5" s="1"/>
  <c r="CV53" i="5" s="1"/>
  <c r="CV54" i="5" s="1"/>
  <c r="CV55" i="5" s="1"/>
  <c r="CV56" i="5" s="1"/>
  <c r="CV57" i="5" s="1"/>
  <c r="CV58" i="5" s="1"/>
  <c r="CV59" i="5" s="1"/>
  <c r="CV60" i="5" s="1"/>
  <c r="CV61" i="5" s="1"/>
  <c r="CV62" i="5" s="1"/>
  <c r="CV63" i="5" s="1"/>
  <c r="CV64" i="5" s="1"/>
  <c r="CV65" i="5" s="1"/>
  <c r="CV66" i="5" s="1"/>
  <c r="CV67" i="5" s="1"/>
  <c r="CV68" i="5" s="1"/>
  <c r="CV69" i="5" s="1"/>
  <c r="CV70" i="5" s="1"/>
  <c r="CV71" i="5" s="1"/>
  <c r="CV72" i="5" s="1"/>
  <c r="CV73" i="5" s="1"/>
  <c r="CV74" i="5" s="1"/>
  <c r="CV75" i="5" s="1"/>
  <c r="CV76" i="5" s="1"/>
  <c r="CV77" i="5" s="1"/>
  <c r="CV78" i="5" s="1"/>
  <c r="CV79" i="5" s="1"/>
  <c r="CV80" i="5" s="1"/>
  <c r="CV81" i="5" s="1"/>
  <c r="CV82" i="5" s="1"/>
  <c r="CV83" i="5" s="1"/>
  <c r="CV84" i="5" s="1"/>
  <c r="CV85" i="5" s="1"/>
  <c r="BG80" i="5"/>
  <c r="BE80" i="5"/>
  <c r="BD80" i="5"/>
  <c r="BB80" i="5"/>
  <c r="AW80" i="5"/>
  <c r="AW79" i="5"/>
  <c r="AW78" i="5"/>
  <c r="AW77" i="5"/>
  <c r="AW76" i="5"/>
  <c r="AW75" i="5"/>
  <c r="AW74" i="5"/>
  <c r="AW73" i="5"/>
  <c r="AW72" i="5"/>
  <c r="AW71" i="5"/>
  <c r="AW70" i="5"/>
  <c r="AW69" i="5"/>
  <c r="AW68" i="5"/>
  <c r="AW67" i="5"/>
  <c r="AW66" i="5"/>
  <c r="AW65" i="5"/>
  <c r="AW64" i="5"/>
  <c r="AW63" i="5"/>
  <c r="AW62" i="5"/>
  <c r="AW61" i="5"/>
  <c r="AW60" i="5"/>
  <c r="AW59" i="5"/>
  <c r="AW58" i="5"/>
  <c r="AW57" i="5"/>
  <c r="AW56" i="5"/>
  <c r="AW55" i="5"/>
  <c r="AW54" i="5"/>
  <c r="AW53" i="5"/>
  <c r="AW52" i="5"/>
  <c r="AW51" i="5"/>
  <c r="AW50" i="5"/>
  <c r="AW49" i="5"/>
  <c r="AW48" i="5"/>
  <c r="AW47" i="5"/>
  <c r="AW46" i="5"/>
  <c r="AW45" i="5"/>
  <c r="AW44" i="5"/>
  <c r="AW43" i="5"/>
  <c r="AW42" i="5"/>
  <c r="AW41" i="5"/>
  <c r="AW40" i="5"/>
  <c r="AW39" i="5"/>
  <c r="AW38" i="5"/>
  <c r="AW37" i="5"/>
  <c r="AW36" i="5"/>
  <c r="AW35" i="5"/>
  <c r="AW34" i="5"/>
  <c r="AW33" i="5"/>
  <c r="BC80" i="5"/>
  <c r="BF80" i="5" l="1"/>
  <c r="CP80" i="5"/>
  <c r="BE80" i="7"/>
  <c r="BB80" i="7"/>
  <c r="BD80" i="7"/>
  <c r="BG80" i="7"/>
  <c r="AW80" i="7"/>
  <c r="BF80" i="7" s="1"/>
  <c r="AT80" i="7"/>
  <c r="BC80" i="7" s="1"/>
  <c r="CQ80" i="7" s="1"/>
  <c r="AZ79" i="7"/>
  <c r="AW79" i="7"/>
  <c r="AV79" i="7"/>
  <c r="AU79" i="7"/>
  <c r="AS79" i="7"/>
  <c r="AR79" i="7"/>
  <c r="AQ79" i="7"/>
  <c r="A15" i="7"/>
  <c r="B10" i="7"/>
  <c r="B9" i="7"/>
  <c r="B7" i="7"/>
  <c r="B6" i="7"/>
  <c r="B4" i="7"/>
  <c r="CS30" i="5"/>
  <c r="B3" i="5" s="1"/>
  <c r="CR79" i="5"/>
  <c r="CR78" i="5"/>
  <c r="CR77" i="5"/>
  <c r="CR76" i="5"/>
  <c r="CR75" i="5"/>
  <c r="CR74" i="5"/>
  <c r="CR73" i="5"/>
  <c r="CR72" i="5"/>
  <c r="CR71" i="5"/>
  <c r="CR70" i="5"/>
  <c r="CR69" i="5"/>
  <c r="CR68" i="5"/>
  <c r="CR67" i="5"/>
  <c r="CR66" i="5"/>
  <c r="CR65" i="5"/>
  <c r="CR64" i="5"/>
  <c r="CR63" i="5"/>
  <c r="CR62" i="5"/>
  <c r="CR61" i="5"/>
  <c r="CR60" i="5"/>
  <c r="CR59" i="5"/>
  <c r="CR58" i="5"/>
  <c r="CR57" i="5"/>
  <c r="CR56" i="5"/>
  <c r="CR55" i="5"/>
  <c r="CR54" i="5"/>
  <c r="CR53" i="5"/>
  <c r="CR52" i="5"/>
  <c r="CR51" i="5"/>
  <c r="CR50" i="5"/>
  <c r="CR49" i="5"/>
  <c r="CR48" i="5"/>
  <c r="CR47" i="5"/>
  <c r="CR46" i="5"/>
  <c r="CR45" i="5"/>
  <c r="CR44" i="5"/>
  <c r="CR43" i="5"/>
  <c r="CR42" i="5"/>
  <c r="CR41" i="5"/>
  <c r="CR40" i="5"/>
  <c r="CR39" i="5"/>
  <c r="CR38" i="5"/>
  <c r="CR37" i="5"/>
  <c r="CR36" i="5"/>
  <c r="CR35" i="5"/>
  <c r="CR34" i="5"/>
  <c r="CR33" i="5"/>
  <c r="BF79" i="5"/>
  <c r="BE79" i="5"/>
  <c r="BD79" i="5"/>
  <c r="BB79" i="5"/>
  <c r="CP79" i="5"/>
  <c r="AT79" i="5"/>
  <c r="BC79" i="5" s="1"/>
  <c r="AY88" i="5" l="1"/>
  <c r="BH88" i="5" s="1"/>
  <c r="BX88" i="5" s="1"/>
  <c r="AY87" i="5"/>
  <c r="BH87" i="5" s="1"/>
  <c r="BX87" i="5" s="1"/>
  <c r="AY86" i="5"/>
  <c r="BH86" i="5" s="1"/>
  <c r="BX86" i="5" s="1"/>
  <c r="AY85" i="5"/>
  <c r="AY84" i="5"/>
  <c r="AY83" i="5"/>
  <c r="AY83" i="7" s="1"/>
  <c r="BH83" i="7" s="1"/>
  <c r="AY82" i="5"/>
  <c r="AY81" i="5"/>
  <c r="BD79" i="7"/>
  <c r="CU30" i="5"/>
  <c r="B8" i="5" s="1"/>
  <c r="B8" i="7" s="1"/>
  <c r="B3" i="7"/>
  <c r="AY80" i="5"/>
  <c r="BB79" i="7"/>
  <c r="BG79" i="5"/>
  <c r="BE79" i="7"/>
  <c r="BF79" i="7"/>
  <c r="CR30" i="5"/>
  <c r="AT79" i="7"/>
  <c r="BC79" i="7" s="1"/>
  <c r="AY79" i="5"/>
  <c r="AX79" i="7"/>
  <c r="BG79" i="7" s="1"/>
  <c r="CA87" i="5" l="1"/>
  <c r="CA88" i="5"/>
  <c r="BH85" i="5"/>
  <c r="AY85" i="7"/>
  <c r="BH85" i="7" s="1"/>
  <c r="BH84" i="5"/>
  <c r="AY84" i="7"/>
  <c r="BH84" i="7" s="1"/>
  <c r="BH83" i="5"/>
  <c r="BH81" i="5"/>
  <c r="AY81" i="7"/>
  <c r="BH81" i="7" s="1"/>
  <c r="BH82" i="5"/>
  <c r="AY82" i="7"/>
  <c r="BH82" i="7" s="1"/>
  <c r="B5" i="5"/>
  <c r="B5" i="7" s="1"/>
  <c r="B15" i="7" s="1"/>
  <c r="BH80" i="5"/>
  <c r="AY80" i="7"/>
  <c r="BH80" i="7" s="1"/>
  <c r="BH79" i="5"/>
  <c r="AY79" i="7"/>
  <c r="BH79" i="7" s="1"/>
  <c r="CQ79" i="7"/>
  <c r="AZ78" i="7" l="1"/>
  <c r="AW78" i="7"/>
  <c r="AV78" i="7"/>
  <c r="AU78" i="7"/>
  <c r="AS78" i="7"/>
  <c r="AR78" i="7"/>
  <c r="AQ78" i="7"/>
  <c r="AZ77" i="7"/>
  <c r="AW77" i="7"/>
  <c r="AV77" i="7"/>
  <c r="AU77" i="7"/>
  <c r="AS77" i="7"/>
  <c r="AR77" i="7"/>
  <c r="AQ77" i="7"/>
  <c r="BF78" i="5"/>
  <c r="BE78" i="5"/>
  <c r="BD78" i="5"/>
  <c r="BB78" i="5"/>
  <c r="BF77" i="5"/>
  <c r="BE77" i="5"/>
  <c r="BD77" i="5"/>
  <c r="BB77" i="5"/>
  <c r="CP77" i="5"/>
  <c r="AT78" i="5"/>
  <c r="BC78" i="5" s="1"/>
  <c r="AT77" i="5"/>
  <c r="BC77" i="5" s="1"/>
  <c r="BB78" i="7" l="1"/>
  <c r="AX78" i="7"/>
  <c r="BG78" i="7" s="1"/>
  <c r="CP78" i="5"/>
  <c r="AT77" i="7"/>
  <c r="BC77" i="7" s="1"/>
  <c r="CQ77" i="7" s="1"/>
  <c r="BD78" i="7"/>
  <c r="BD77" i="7"/>
  <c r="BE77" i="7"/>
  <c r="BE78" i="7"/>
  <c r="BF77" i="7"/>
  <c r="BF78" i="7"/>
  <c r="BG78" i="5"/>
  <c r="AT78" i="7"/>
  <c r="BC78" i="7" s="1"/>
  <c r="CQ78" i="7" s="1"/>
  <c r="AY77" i="5"/>
  <c r="BG77" i="5"/>
  <c r="AX77" i="7"/>
  <c r="BG77" i="7" s="1"/>
  <c r="AY78" i="5"/>
  <c r="BB77" i="7"/>
  <c r="BH77" i="5" l="1"/>
  <c r="AY77" i="7"/>
  <c r="BH77" i="7" s="1"/>
  <c r="AY78" i="7"/>
  <c r="BH78" i="7" s="1"/>
  <c r="BH78" i="5"/>
  <c r="AZ76" i="7" l="1"/>
  <c r="AW76" i="7"/>
  <c r="AV76" i="7"/>
  <c r="AU76" i="7"/>
  <c r="AZ75" i="7"/>
  <c r="AW75" i="7"/>
  <c r="AV75" i="7"/>
  <c r="AU75" i="7"/>
  <c r="AZ74" i="7"/>
  <c r="AW74" i="7"/>
  <c r="AV74" i="7"/>
  <c r="AU74" i="7"/>
  <c r="AZ73" i="7"/>
  <c r="AW73" i="7"/>
  <c r="AV73" i="7"/>
  <c r="AU73" i="7"/>
  <c r="AZ72" i="7"/>
  <c r="AW72" i="7"/>
  <c r="AV72" i="7"/>
  <c r="AU72" i="7"/>
  <c r="AZ71" i="7"/>
  <c r="AW71" i="7"/>
  <c r="AV71" i="7"/>
  <c r="AU71" i="7"/>
  <c r="AZ70" i="7"/>
  <c r="AW70" i="7"/>
  <c r="AV70" i="7"/>
  <c r="AU70" i="7"/>
  <c r="AZ69" i="7"/>
  <c r="AW69" i="7"/>
  <c r="AV69" i="7"/>
  <c r="AU69" i="7"/>
  <c r="AZ68" i="7"/>
  <c r="AW68" i="7"/>
  <c r="AV68" i="7"/>
  <c r="AU68" i="7"/>
  <c r="AZ67" i="7"/>
  <c r="AW67" i="7"/>
  <c r="AV67" i="7"/>
  <c r="AU67" i="7"/>
  <c r="AZ66" i="7"/>
  <c r="AW66" i="7"/>
  <c r="AV66" i="7"/>
  <c r="AU66" i="7"/>
  <c r="AZ65" i="7"/>
  <c r="AW65" i="7"/>
  <c r="AV65" i="7"/>
  <c r="AU65" i="7"/>
  <c r="AZ64" i="7"/>
  <c r="AW64" i="7"/>
  <c r="AV64" i="7"/>
  <c r="AU64" i="7"/>
  <c r="AZ63" i="7"/>
  <c r="AW63" i="7"/>
  <c r="AV63" i="7"/>
  <c r="AU63" i="7"/>
  <c r="AZ62" i="7"/>
  <c r="AW62" i="7"/>
  <c r="AV62" i="7"/>
  <c r="AU62" i="7"/>
  <c r="AZ61" i="7"/>
  <c r="AW61" i="7"/>
  <c r="AV61" i="7"/>
  <c r="AU61" i="7"/>
  <c r="AZ60" i="7"/>
  <c r="AW60" i="7"/>
  <c r="AV60" i="7"/>
  <c r="AU60" i="7"/>
  <c r="AZ59" i="7"/>
  <c r="AW59" i="7"/>
  <c r="AV59" i="7"/>
  <c r="AU59" i="7"/>
  <c r="AZ58" i="7"/>
  <c r="AW58" i="7"/>
  <c r="AV58" i="7"/>
  <c r="AU58" i="7"/>
  <c r="AZ57" i="7"/>
  <c r="AW57" i="7"/>
  <c r="AV57" i="7"/>
  <c r="AU57" i="7"/>
  <c r="AZ56" i="7"/>
  <c r="AW56" i="7"/>
  <c r="AV56" i="7"/>
  <c r="AU56" i="7"/>
  <c r="AZ55" i="7"/>
  <c r="AW55" i="7"/>
  <c r="AV55" i="7"/>
  <c r="AU55" i="7"/>
  <c r="AZ54" i="7"/>
  <c r="AW54" i="7"/>
  <c r="AV54" i="7"/>
  <c r="AU54" i="7"/>
  <c r="AZ53" i="7"/>
  <c r="AW53" i="7"/>
  <c r="AV53" i="7"/>
  <c r="AU53" i="7"/>
  <c r="AZ52" i="7"/>
  <c r="AW52" i="7"/>
  <c r="AV52" i="7"/>
  <c r="AU52" i="7"/>
  <c r="AZ51" i="7"/>
  <c r="AW51" i="7"/>
  <c r="AV51" i="7"/>
  <c r="AU51" i="7"/>
  <c r="AZ50" i="7"/>
  <c r="AW50" i="7"/>
  <c r="AV50" i="7"/>
  <c r="AU50" i="7"/>
  <c r="AZ49" i="7"/>
  <c r="AW49" i="7"/>
  <c r="AV49" i="7"/>
  <c r="AU49" i="7"/>
  <c r="AZ48" i="7"/>
  <c r="AW48" i="7"/>
  <c r="AV48" i="7"/>
  <c r="AU48" i="7"/>
  <c r="AZ47" i="7"/>
  <c r="AW47" i="7"/>
  <c r="AV47" i="7"/>
  <c r="AU47" i="7"/>
  <c r="AZ46" i="7"/>
  <c r="AW46" i="7"/>
  <c r="AV46" i="7"/>
  <c r="AU46" i="7"/>
  <c r="AZ45" i="7"/>
  <c r="AW45" i="7"/>
  <c r="AV45" i="7"/>
  <c r="AU45" i="7"/>
  <c r="AZ44" i="7"/>
  <c r="AW44" i="7"/>
  <c r="AV44" i="7"/>
  <c r="AU44" i="7"/>
  <c r="AZ43" i="7"/>
  <c r="AW43" i="7"/>
  <c r="AV43" i="7"/>
  <c r="AU43" i="7"/>
  <c r="AZ42" i="7"/>
  <c r="AW42" i="7"/>
  <c r="AV42" i="7"/>
  <c r="AU42" i="7"/>
  <c r="AZ41" i="7"/>
  <c r="AW41" i="7"/>
  <c r="AV41" i="7"/>
  <c r="AU41" i="7"/>
  <c r="AZ40" i="7"/>
  <c r="AW40" i="7"/>
  <c r="AV40" i="7"/>
  <c r="AU40" i="7"/>
  <c r="AZ39" i="7"/>
  <c r="AW39" i="7"/>
  <c r="AV39" i="7"/>
  <c r="AU39" i="7"/>
  <c r="AZ38" i="7"/>
  <c r="AW38" i="7"/>
  <c r="AV38" i="7"/>
  <c r="AU38" i="7"/>
  <c r="AZ37" i="7"/>
  <c r="AW37" i="7"/>
  <c r="AV37" i="7"/>
  <c r="AU37" i="7"/>
  <c r="AZ36" i="7"/>
  <c r="AW36" i="7"/>
  <c r="AV36" i="7"/>
  <c r="AU36" i="7"/>
  <c r="AZ35" i="7"/>
  <c r="AW35" i="7"/>
  <c r="AV35" i="7"/>
  <c r="AU35" i="7"/>
  <c r="AZ34" i="7"/>
  <c r="AW34" i="7"/>
  <c r="AV34" i="7"/>
  <c r="AU34" i="7"/>
  <c r="AS76" i="7"/>
  <c r="AR76" i="7"/>
  <c r="AS75" i="7"/>
  <c r="AR75" i="7"/>
  <c r="AS74" i="7"/>
  <c r="AR74" i="7"/>
  <c r="AS73" i="7"/>
  <c r="AR73" i="7"/>
  <c r="AS72" i="7"/>
  <c r="AR72" i="7"/>
  <c r="AS71" i="7"/>
  <c r="AR71" i="7"/>
  <c r="AS70" i="7"/>
  <c r="AR70" i="7"/>
  <c r="AS69" i="7"/>
  <c r="AR69" i="7"/>
  <c r="AS68" i="7"/>
  <c r="AR68" i="7"/>
  <c r="AS67" i="7"/>
  <c r="AR67" i="7"/>
  <c r="AS66" i="7"/>
  <c r="AR66" i="7"/>
  <c r="AS65" i="7"/>
  <c r="AR65" i="7"/>
  <c r="AS64" i="7"/>
  <c r="AR64" i="7"/>
  <c r="AS63" i="7"/>
  <c r="AR63" i="7"/>
  <c r="AS62" i="7"/>
  <c r="AR62" i="7"/>
  <c r="AS61" i="7"/>
  <c r="AR61" i="7"/>
  <c r="AS60" i="7"/>
  <c r="AR60" i="7"/>
  <c r="AS59" i="7"/>
  <c r="AR59" i="7"/>
  <c r="AS58" i="7"/>
  <c r="AR58" i="7"/>
  <c r="AS57" i="7"/>
  <c r="AR57" i="7"/>
  <c r="AS56" i="7"/>
  <c r="AR56" i="7"/>
  <c r="AS55" i="7"/>
  <c r="AR55" i="7"/>
  <c r="AS54" i="7"/>
  <c r="AR54" i="7"/>
  <c r="AS53" i="7"/>
  <c r="AR53" i="7"/>
  <c r="AS52" i="7"/>
  <c r="AR52" i="7"/>
  <c r="AS51" i="7"/>
  <c r="AR51" i="7"/>
  <c r="AS50" i="7"/>
  <c r="AR50" i="7"/>
  <c r="AS49" i="7"/>
  <c r="AR49" i="7"/>
  <c r="AS48" i="7"/>
  <c r="AR48" i="7"/>
  <c r="AS47" i="7"/>
  <c r="AR47" i="7"/>
  <c r="AS46" i="7"/>
  <c r="AR46" i="7"/>
  <c r="AS45" i="7"/>
  <c r="AR45" i="7"/>
  <c r="AS44" i="7"/>
  <c r="AR44" i="7"/>
  <c r="AS43" i="7"/>
  <c r="AR43" i="7"/>
  <c r="AS42" i="7"/>
  <c r="AR42" i="7"/>
  <c r="AS41" i="7"/>
  <c r="AR41" i="7"/>
  <c r="AS40" i="7"/>
  <c r="AR40" i="7"/>
  <c r="AS39" i="7"/>
  <c r="AR39" i="7"/>
  <c r="AS38" i="7"/>
  <c r="AR38" i="7"/>
  <c r="AS37" i="7"/>
  <c r="AR37" i="7"/>
  <c r="AS36" i="7"/>
  <c r="AR36" i="7"/>
  <c r="AS35" i="7"/>
  <c r="AR35" i="7"/>
  <c r="AS34" i="7"/>
  <c r="AR34" i="7"/>
  <c r="AS33" i="7"/>
  <c r="AR33" i="7"/>
  <c r="AQ76" i="7"/>
  <c r="AT76" i="5"/>
  <c r="BC76" i="5" s="1"/>
  <c r="AT75" i="5"/>
  <c r="AT75" i="7" s="1"/>
  <c r="AT74" i="5"/>
  <c r="AT74" i="7" s="1"/>
  <c r="AT73" i="5"/>
  <c r="AT73" i="7" s="1"/>
  <c r="AT72" i="5"/>
  <c r="AT72" i="7" s="1"/>
  <c r="AT71" i="5"/>
  <c r="AT71" i="7" s="1"/>
  <c r="AT70" i="5"/>
  <c r="AT70" i="7" s="1"/>
  <c r="AT69" i="5"/>
  <c r="AT69" i="7" s="1"/>
  <c r="AT68" i="5"/>
  <c r="AT68" i="7" s="1"/>
  <c r="AT67" i="5"/>
  <c r="AT67" i="7" s="1"/>
  <c r="AT66" i="5"/>
  <c r="AT66" i="7" s="1"/>
  <c r="AT65" i="5"/>
  <c r="AT65" i="7" s="1"/>
  <c r="AT64" i="5"/>
  <c r="AT64" i="7" s="1"/>
  <c r="AT63" i="5"/>
  <c r="AT63" i="7" s="1"/>
  <c r="AT62" i="5"/>
  <c r="AT62" i="7" s="1"/>
  <c r="AT61" i="5"/>
  <c r="AT61" i="7" s="1"/>
  <c r="AT60" i="5"/>
  <c r="AT60" i="7" s="1"/>
  <c r="AT59" i="5"/>
  <c r="AT59" i="7" s="1"/>
  <c r="AT58" i="5"/>
  <c r="AT58" i="7" s="1"/>
  <c r="AT57" i="5"/>
  <c r="AT57" i="7" s="1"/>
  <c r="AT56" i="5"/>
  <c r="AT56" i="7" s="1"/>
  <c r="AT55" i="5"/>
  <c r="AT55" i="7" s="1"/>
  <c r="AT54" i="5"/>
  <c r="AT54" i="7" s="1"/>
  <c r="AT53" i="5"/>
  <c r="AT53" i="7" s="1"/>
  <c r="AT52" i="5"/>
  <c r="AT52" i="7" s="1"/>
  <c r="AT51" i="5"/>
  <c r="AT51" i="7" s="1"/>
  <c r="AT50" i="5"/>
  <c r="AT50" i="7" s="1"/>
  <c r="AT49" i="5"/>
  <c r="AT49" i="7" s="1"/>
  <c r="AT48" i="5"/>
  <c r="AT48" i="7" s="1"/>
  <c r="AT47" i="5"/>
  <c r="AT47" i="7" s="1"/>
  <c r="AT46" i="5"/>
  <c r="AT46" i="7" s="1"/>
  <c r="AT45" i="5"/>
  <c r="AT45" i="7" s="1"/>
  <c r="AT44" i="5"/>
  <c r="AT44" i="7" s="1"/>
  <c r="AT43" i="5"/>
  <c r="AT43" i="7" s="1"/>
  <c r="AT42" i="5"/>
  <c r="AT42" i="7" s="1"/>
  <c r="AT41" i="5"/>
  <c r="AT41" i="7" s="1"/>
  <c r="AT40" i="5"/>
  <c r="AT40" i="7" s="1"/>
  <c r="AT39" i="5"/>
  <c r="AT39" i="7" s="1"/>
  <c r="AT38" i="5"/>
  <c r="AT38" i="7" s="1"/>
  <c r="AT37" i="5"/>
  <c r="AT37" i="7" s="1"/>
  <c r="AT36" i="5"/>
  <c r="AT36" i="7" s="1"/>
  <c r="AT35" i="5"/>
  <c r="AT35" i="7" s="1"/>
  <c r="AT34" i="5"/>
  <c r="AT34" i="7" s="1"/>
  <c r="AT33" i="5"/>
  <c r="BF76" i="5"/>
  <c r="BE76" i="5"/>
  <c r="BD76" i="5"/>
  <c r="BB76" i="5"/>
  <c r="BG76" i="5" l="1"/>
  <c r="CP76" i="5"/>
  <c r="BD76" i="7"/>
  <c r="BB76" i="7"/>
  <c r="BE76" i="7"/>
  <c r="BF76" i="7"/>
  <c r="AX76" i="7"/>
  <c r="BG76" i="7" s="1"/>
  <c r="AY76" i="5"/>
  <c r="AT76" i="7"/>
  <c r="BC76" i="7" s="1"/>
  <c r="CQ76" i="7" s="1"/>
  <c r="BH76" i="5" l="1"/>
  <c r="AY76" i="7"/>
  <c r="BH76" i="7" s="1"/>
  <c r="AQ75" i="7"/>
  <c r="BF75" i="5"/>
  <c r="BE75" i="5"/>
  <c r="BD75" i="5"/>
  <c r="BC75" i="5"/>
  <c r="BB75" i="5"/>
  <c r="CP75" i="5"/>
  <c r="BG75" i="5" l="1"/>
  <c r="AX75" i="7"/>
  <c r="BG75" i="7" s="1"/>
  <c r="BB75" i="7"/>
  <c r="BF75" i="7"/>
  <c r="BD75" i="7"/>
  <c r="BE75" i="7"/>
  <c r="BC75" i="7"/>
  <c r="CQ75" i="7" s="1"/>
  <c r="AQ74" i="7"/>
  <c r="BF74" i="5"/>
  <c r="BE74" i="5"/>
  <c r="BD74" i="5"/>
  <c r="BC74" i="5"/>
  <c r="BB74" i="5"/>
  <c r="AX74" i="7" l="1"/>
  <c r="BG74" i="7" s="1"/>
  <c r="CP74" i="5"/>
  <c r="BD74" i="7"/>
  <c r="BE74" i="7"/>
  <c r="BB74" i="7"/>
  <c r="BF74" i="7"/>
  <c r="BC74" i="7"/>
  <c r="CQ74" i="7" s="1"/>
  <c r="BG74" i="5"/>
  <c r="AQ73" i="7" l="1"/>
  <c r="AQ72" i="7"/>
  <c r="BF73" i="5"/>
  <c r="BD73" i="5"/>
  <c r="BC73" i="5"/>
  <c r="BB73" i="5"/>
  <c r="BF72" i="5"/>
  <c r="BE72" i="5"/>
  <c r="BD72" i="5"/>
  <c r="BC72" i="5"/>
  <c r="BB72" i="5"/>
  <c r="AX73" i="7" l="1"/>
  <c r="BG73" i="7" s="1"/>
  <c r="CP73" i="5"/>
  <c r="AX72" i="7"/>
  <c r="BG72" i="7" s="1"/>
  <c r="CP72" i="5"/>
  <c r="BD72" i="7"/>
  <c r="BF73" i="7"/>
  <c r="BB73" i="7"/>
  <c r="BE72" i="7"/>
  <c r="BC73" i="7"/>
  <c r="CQ73" i="7" s="1"/>
  <c r="BB72" i="7"/>
  <c r="BF72" i="7"/>
  <c r="BD73" i="7"/>
  <c r="BC72" i="7"/>
  <c r="CQ72" i="7" s="1"/>
  <c r="BG73" i="5"/>
  <c r="BE73" i="7"/>
  <c r="BG72" i="5"/>
  <c r="BE73" i="5"/>
  <c r="AQ71" i="7" l="1"/>
  <c r="AQ70" i="7"/>
  <c r="AV33" i="7"/>
  <c r="BE36" i="5"/>
  <c r="BE37" i="5"/>
  <c r="BE42" i="5"/>
  <c r="BE45" i="5"/>
  <c r="CP52" i="5"/>
  <c r="BE54" i="5"/>
  <c r="BE56" i="5"/>
  <c r="BE60" i="5"/>
  <c r="BE61" i="5"/>
  <c r="BE64" i="5"/>
  <c r="CP68" i="5"/>
  <c r="BB70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BB67" i="5"/>
  <c r="BB68" i="5"/>
  <c r="BB69" i="5"/>
  <c r="BB71" i="5"/>
  <c r="BE51" i="5"/>
  <c r="BF33" i="5"/>
  <c r="BF34" i="5"/>
  <c r="BF35" i="5"/>
  <c r="BF36" i="5"/>
  <c r="BF37" i="5"/>
  <c r="BF38" i="5"/>
  <c r="BF39" i="5"/>
  <c r="BF40" i="5"/>
  <c r="BF41" i="5"/>
  <c r="BF42" i="5"/>
  <c r="BF43" i="5"/>
  <c r="BF44" i="5"/>
  <c r="BF45" i="5"/>
  <c r="BF46" i="5"/>
  <c r="BF47" i="5"/>
  <c r="BF48" i="5"/>
  <c r="BF49" i="5"/>
  <c r="BF50" i="5"/>
  <c r="BF51" i="5"/>
  <c r="BF52" i="5"/>
  <c r="BF53" i="5"/>
  <c r="BF54" i="5"/>
  <c r="BF55" i="5"/>
  <c r="BF56" i="5"/>
  <c r="BF57" i="5"/>
  <c r="BF58" i="5"/>
  <c r="BF59" i="5"/>
  <c r="BF60" i="5"/>
  <c r="BF61" i="5"/>
  <c r="BF62" i="5"/>
  <c r="BF63" i="5"/>
  <c r="BF64" i="5"/>
  <c r="BF65" i="5"/>
  <c r="BF66" i="5"/>
  <c r="BF67" i="5"/>
  <c r="BF68" i="5"/>
  <c r="BF69" i="5"/>
  <c r="BF70" i="5"/>
  <c r="BF71" i="5"/>
  <c r="BD71" i="5"/>
  <c r="BC71" i="5"/>
  <c r="BD70" i="5"/>
  <c r="BC70" i="5"/>
  <c r="AP33" i="7"/>
  <c r="AT33" i="7"/>
  <c r="AZ33" i="7"/>
  <c r="AQ69" i="7"/>
  <c r="AQ68" i="7"/>
  <c r="AQ33" i="7"/>
  <c r="AQ34" i="7"/>
  <c r="AQ35" i="7"/>
  <c r="AQ36" i="7"/>
  <c r="BB36" i="7" s="1"/>
  <c r="AQ37" i="7"/>
  <c r="AQ38" i="7"/>
  <c r="AQ39" i="7"/>
  <c r="AQ40" i="7"/>
  <c r="BB40" i="7" s="1"/>
  <c r="AQ41" i="7"/>
  <c r="AQ42" i="7"/>
  <c r="AQ43" i="7"/>
  <c r="AQ44" i="7"/>
  <c r="BB44" i="7" s="1"/>
  <c r="AQ45" i="7"/>
  <c r="AQ46" i="7"/>
  <c r="AQ47" i="7"/>
  <c r="AQ48" i="7"/>
  <c r="BB48" i="7" s="1"/>
  <c r="AQ49" i="7"/>
  <c r="AQ50" i="7"/>
  <c r="AQ51" i="7"/>
  <c r="AQ52" i="7"/>
  <c r="BB52" i="7" s="1"/>
  <c r="AQ53" i="7"/>
  <c r="AQ54" i="7"/>
  <c r="AQ55" i="7"/>
  <c r="AQ56" i="7"/>
  <c r="BB56" i="7" s="1"/>
  <c r="AQ57" i="7"/>
  <c r="AQ58" i="7"/>
  <c r="AQ59" i="7"/>
  <c r="AQ60" i="7"/>
  <c r="BB60" i="7" s="1"/>
  <c r="AQ61" i="7"/>
  <c r="AQ62" i="7"/>
  <c r="AQ63" i="7"/>
  <c r="AQ64" i="7"/>
  <c r="BB64" i="7" s="1"/>
  <c r="AQ65" i="7"/>
  <c r="AQ66" i="7"/>
  <c r="AQ67" i="7"/>
  <c r="AW33" i="7"/>
  <c r="BF59" i="7"/>
  <c r="AU33" i="7"/>
  <c r="BD69" i="5"/>
  <c r="BC69" i="5"/>
  <c r="BD68" i="5"/>
  <c r="BC68" i="5"/>
  <c r="B17" i="5"/>
  <c r="AP34" i="5"/>
  <c r="M3" i="7"/>
  <c r="M6" i="7"/>
  <c r="M4" i="7"/>
  <c r="M5" i="7" s="1"/>
  <c r="B21" i="7"/>
  <c r="A34" i="7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M3" i="5"/>
  <c r="M4" i="5"/>
  <c r="B18" i="5"/>
  <c r="BD67" i="5"/>
  <c r="BC67" i="5"/>
  <c r="BD66" i="5"/>
  <c r="BC66" i="5"/>
  <c r="A34" i="5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J23" i="7"/>
  <c r="J22" i="7"/>
  <c r="J18" i="7"/>
  <c r="J17" i="7"/>
  <c r="J15" i="7"/>
  <c r="BD65" i="5"/>
  <c r="BC65" i="5"/>
  <c r="BD64" i="5"/>
  <c r="BC64" i="5"/>
  <c r="BD63" i="5"/>
  <c r="BC63" i="5"/>
  <c r="BD62" i="5"/>
  <c r="BC62" i="5"/>
  <c r="BD61" i="5"/>
  <c r="BC61" i="5"/>
  <c r="BD60" i="5"/>
  <c r="BC60" i="5"/>
  <c r="BD59" i="5"/>
  <c r="BC59" i="5"/>
  <c r="BD58" i="5"/>
  <c r="BC58" i="5"/>
  <c r="BD57" i="5"/>
  <c r="BC57" i="5"/>
  <c r="BD56" i="5"/>
  <c r="BC56" i="5"/>
  <c r="BD55" i="5"/>
  <c r="BC55" i="5"/>
  <c r="BD54" i="5"/>
  <c r="BC54" i="5"/>
  <c r="BD53" i="5"/>
  <c r="BC53" i="5"/>
  <c r="BD52" i="5"/>
  <c r="BC52" i="5"/>
  <c r="BD51" i="5"/>
  <c r="BC51" i="5"/>
  <c r="BD50" i="5"/>
  <c r="BC50" i="5"/>
  <c r="BD49" i="5"/>
  <c r="BC49" i="5"/>
  <c r="BD48" i="5"/>
  <c r="BC48" i="5"/>
  <c r="BD47" i="5"/>
  <c r="BC47" i="5"/>
  <c r="BD46" i="5"/>
  <c r="BC46" i="5"/>
  <c r="BD45" i="5"/>
  <c r="BC45" i="5"/>
  <c r="BD44" i="5"/>
  <c r="BC44" i="5"/>
  <c r="BD43" i="5"/>
  <c r="BC43" i="5"/>
  <c r="BD42" i="5"/>
  <c r="BC42" i="5"/>
  <c r="BD41" i="5"/>
  <c r="BC41" i="5"/>
  <c r="BD40" i="5"/>
  <c r="BC40" i="5"/>
  <c r="BD39" i="5"/>
  <c r="BC39" i="5"/>
  <c r="BD38" i="5"/>
  <c r="BC38" i="5"/>
  <c r="BD37" i="5"/>
  <c r="BC37" i="5"/>
  <c r="BD36" i="5"/>
  <c r="BC36" i="5"/>
  <c r="BD35" i="5"/>
  <c r="BC35" i="5"/>
  <c r="BD34" i="5"/>
  <c r="BC34" i="5"/>
  <c r="BD33" i="5"/>
  <c r="BC33" i="5"/>
  <c r="E34" i="4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34" i="3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E131" i="3" s="1"/>
  <c r="E132" i="3" s="1"/>
  <c r="E133" i="3" s="1"/>
  <c r="E34" i="2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34" i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B21" i="5"/>
  <c r="J23" i="5"/>
  <c r="J22" i="5"/>
  <c r="J18" i="5"/>
  <c r="J17" i="5"/>
  <c r="J15" i="5"/>
  <c r="B15" i="5"/>
  <c r="B3" i="4"/>
  <c r="B17" i="4" s="1"/>
  <c r="B19" i="4"/>
  <c r="M4" i="4"/>
  <c r="M5" i="4" s="1"/>
  <c r="M3" i="4"/>
  <c r="M6" i="4"/>
  <c r="B34" i="4"/>
  <c r="B21" i="4"/>
  <c r="A34" i="4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J23" i="4"/>
  <c r="J22" i="4"/>
  <c r="J18" i="4"/>
  <c r="J17" i="4"/>
  <c r="J16" i="4"/>
  <c r="J15" i="4"/>
  <c r="B15" i="4"/>
  <c r="B3" i="2"/>
  <c r="B17" i="2" s="1"/>
  <c r="M4" i="2"/>
  <c r="M3" i="2"/>
  <c r="M5" i="2"/>
  <c r="B34" i="2"/>
  <c r="B35" i="2" s="1"/>
  <c r="B21" i="2"/>
  <c r="A34" i="2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J23" i="2"/>
  <c r="J22" i="2"/>
  <c r="J18" i="2"/>
  <c r="J17" i="2"/>
  <c r="J15" i="2"/>
  <c r="B3" i="3"/>
  <c r="M6" i="3" s="1"/>
  <c r="M4" i="3"/>
  <c r="M5" i="3" s="1"/>
  <c r="M3" i="3"/>
  <c r="B34" i="3"/>
  <c r="B35" i="3" s="1"/>
  <c r="B36" i="3" s="1"/>
  <c r="B21" i="3"/>
  <c r="A34" i="3"/>
  <c r="A35" i="3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J23" i="3"/>
  <c r="J22" i="3"/>
  <c r="J18" i="3"/>
  <c r="J17" i="3"/>
  <c r="J16" i="3"/>
  <c r="J15" i="3"/>
  <c r="B15" i="3"/>
  <c r="B3" i="1"/>
  <c r="M6" i="1" s="1"/>
  <c r="M4" i="1"/>
  <c r="M5" i="1" s="1"/>
  <c r="M3" i="1"/>
  <c r="B34" i="1"/>
  <c r="B35" i="1" s="1"/>
  <c r="B36" i="1" s="1"/>
  <c r="B37" i="1" s="1"/>
  <c r="B38" i="1" s="1"/>
  <c r="A34" i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B21" i="1"/>
  <c r="J23" i="1"/>
  <c r="J22" i="1"/>
  <c r="J18" i="1"/>
  <c r="J17" i="1"/>
  <c r="J15" i="1"/>
  <c r="AP34" i="7" l="1"/>
  <c r="BV85" i="5"/>
  <c r="BZ86" i="5" s="1"/>
  <c r="BT85" i="5"/>
  <c r="BS85" i="5"/>
  <c r="BR85" i="5"/>
  <c r="I86" i="5" s="1"/>
  <c r="CJ86" i="5" s="1"/>
  <c r="BV84" i="5"/>
  <c r="BZ85" i="5" s="1"/>
  <c r="BT84" i="5"/>
  <c r="BS84" i="5"/>
  <c r="BR84" i="5"/>
  <c r="BV83" i="5"/>
  <c r="BZ84" i="5" s="1"/>
  <c r="BS83" i="5"/>
  <c r="BT83" i="5"/>
  <c r="BR83" i="5"/>
  <c r="BV82" i="5"/>
  <c r="BZ83" i="5" s="1"/>
  <c r="BV81" i="5"/>
  <c r="BR81" i="5"/>
  <c r="BR82" i="5"/>
  <c r="BS82" i="5"/>
  <c r="BS81" i="5"/>
  <c r="BT82" i="5"/>
  <c r="BT81" i="5"/>
  <c r="BV33" i="5"/>
  <c r="BZ34" i="5" s="1"/>
  <c r="BV80" i="5"/>
  <c r="BZ81" i="5" s="1"/>
  <c r="BR33" i="5"/>
  <c r="I34" i="5" s="1"/>
  <c r="BR80" i="5"/>
  <c r="I81" i="5" s="1"/>
  <c r="CJ81" i="5" s="1"/>
  <c r="BS33" i="5"/>
  <c r="BS80" i="5"/>
  <c r="BT33" i="5"/>
  <c r="BT80" i="5"/>
  <c r="BT76" i="5"/>
  <c r="BT79" i="5"/>
  <c r="BT78" i="5"/>
  <c r="BT72" i="5"/>
  <c r="BT75" i="5"/>
  <c r="BT77" i="5"/>
  <c r="BS77" i="5"/>
  <c r="BS75" i="5"/>
  <c r="BS79" i="5"/>
  <c r="BS72" i="5"/>
  <c r="BS74" i="5"/>
  <c r="BS78" i="5"/>
  <c r="BR76" i="5"/>
  <c r="I77" i="5" s="1"/>
  <c r="BR79" i="5"/>
  <c r="I80" i="5" s="1"/>
  <c r="CJ80" i="5" s="1"/>
  <c r="BR72" i="5"/>
  <c r="I73" i="5" s="1"/>
  <c r="BR65" i="5"/>
  <c r="I66" i="5" s="1"/>
  <c r="BR77" i="5"/>
  <c r="I78" i="5" s="1"/>
  <c r="BR78" i="5"/>
  <c r="I79" i="5" s="1"/>
  <c r="CJ79" i="5" s="1"/>
  <c r="BR52" i="5"/>
  <c r="I53" i="5" s="1"/>
  <c r="BV77" i="5"/>
  <c r="BZ78" i="5" s="1"/>
  <c r="BV64" i="5"/>
  <c r="BV62" i="5"/>
  <c r="BV76" i="5"/>
  <c r="BZ77" i="5" s="1"/>
  <c r="BV52" i="5"/>
  <c r="BV63" i="5"/>
  <c r="BV79" i="5"/>
  <c r="BZ80" i="5" s="1"/>
  <c r="BV39" i="5"/>
  <c r="BV61" i="5"/>
  <c r="BV59" i="5"/>
  <c r="BV55" i="5"/>
  <c r="BV74" i="5"/>
  <c r="BZ75" i="5" s="1"/>
  <c r="BV78" i="5"/>
  <c r="BZ79" i="5" s="1"/>
  <c r="BV35" i="5"/>
  <c r="BV73" i="5"/>
  <c r="BZ74" i="5" s="1"/>
  <c r="AX67" i="7"/>
  <c r="BG67" i="7" s="1"/>
  <c r="CP67" i="5"/>
  <c r="AX47" i="7"/>
  <c r="BG47" i="7" s="1"/>
  <c r="CP47" i="5"/>
  <c r="AX65" i="7"/>
  <c r="BG65" i="7" s="1"/>
  <c r="CP65" i="5"/>
  <c r="AX62" i="7"/>
  <c r="BG62" i="7" s="1"/>
  <c r="CP62" i="5"/>
  <c r="AX46" i="7"/>
  <c r="BG46" i="7" s="1"/>
  <c r="CP46" i="5"/>
  <c r="AX44" i="7"/>
  <c r="BG44" i="7" s="1"/>
  <c r="CP44" i="5"/>
  <c r="AX63" i="7"/>
  <c r="BG63" i="7" s="1"/>
  <c r="CP63" i="5"/>
  <c r="AX43" i="7"/>
  <c r="BG43" i="7" s="1"/>
  <c r="CP43" i="5"/>
  <c r="AX59" i="7"/>
  <c r="BG59" i="7" s="1"/>
  <c r="CP59" i="5"/>
  <c r="B20" i="2"/>
  <c r="J16" i="1"/>
  <c r="AX39" i="7"/>
  <c r="BG39" i="7" s="1"/>
  <c r="CP39" i="5"/>
  <c r="AX58" i="7"/>
  <c r="BG58" i="7" s="1"/>
  <c r="CP58" i="5"/>
  <c r="AX40" i="7"/>
  <c r="BG40" i="7" s="1"/>
  <c r="CP40" i="5"/>
  <c r="AX35" i="7"/>
  <c r="BG35" i="7" s="1"/>
  <c r="CP35" i="5"/>
  <c r="AX57" i="7"/>
  <c r="BG57" i="7" s="1"/>
  <c r="CP57" i="5"/>
  <c r="M6" i="2"/>
  <c r="B15" i="2"/>
  <c r="J16" i="2"/>
  <c r="AX34" i="7"/>
  <c r="BG34" i="7" s="1"/>
  <c r="CP34" i="5"/>
  <c r="B18" i="4"/>
  <c r="J24" i="4" s="1"/>
  <c r="AX53" i="7"/>
  <c r="BG53" i="7" s="1"/>
  <c r="CP53" i="5"/>
  <c r="AX66" i="7"/>
  <c r="BG66" i="7" s="1"/>
  <c r="CP66" i="5"/>
  <c r="AX50" i="7"/>
  <c r="BG50" i="7" s="1"/>
  <c r="CP50" i="5"/>
  <c r="J21" i="5"/>
  <c r="J14" i="5"/>
  <c r="BG52" i="5"/>
  <c r="AX52" i="7"/>
  <c r="BG52" i="7" s="1"/>
  <c r="BG68" i="5"/>
  <c r="AX68" i="7"/>
  <c r="BG68" i="7" s="1"/>
  <c r="BS76" i="5"/>
  <c r="BS73" i="5"/>
  <c r="BR75" i="5"/>
  <c r="I76" i="5" s="1"/>
  <c r="CJ76" i="5" s="1"/>
  <c r="BR73" i="5"/>
  <c r="I74" i="5" s="1"/>
  <c r="CJ74" i="5" s="1"/>
  <c r="BR74" i="5"/>
  <c r="I75" i="5" s="1"/>
  <c r="CJ75" i="5" s="1"/>
  <c r="BV72" i="5"/>
  <c r="BZ73" i="5" s="1"/>
  <c r="BV75" i="5"/>
  <c r="BZ76" i="5" s="1"/>
  <c r="BT74" i="5"/>
  <c r="BT73" i="5"/>
  <c r="B15" i="1"/>
  <c r="B20" i="3"/>
  <c r="B17" i="3"/>
  <c r="J16" i="5"/>
  <c r="AY75" i="5"/>
  <c r="AY75" i="7" s="1"/>
  <c r="AY74" i="5"/>
  <c r="AY74" i="7" s="1"/>
  <c r="B17" i="7"/>
  <c r="B20" i="7" s="1"/>
  <c r="J16" i="7"/>
  <c r="BF70" i="7"/>
  <c r="B19" i="7"/>
  <c r="B18" i="7"/>
  <c r="BF65" i="7"/>
  <c r="BF62" i="7"/>
  <c r="BF57" i="7"/>
  <c r="BF53" i="7"/>
  <c r="BF49" i="7"/>
  <c r="BF45" i="7"/>
  <c r="BF41" i="7"/>
  <c r="BF37" i="7"/>
  <c r="BF33" i="7"/>
  <c r="AP35" i="5"/>
  <c r="AP35" i="7" s="1"/>
  <c r="AY72" i="5"/>
  <c r="AY72" i="7" s="1"/>
  <c r="AY73" i="5"/>
  <c r="AY73" i="7" s="1"/>
  <c r="B19" i="5"/>
  <c r="J19" i="5" s="1"/>
  <c r="M6" i="5"/>
  <c r="CP38" i="5"/>
  <c r="BE45" i="7"/>
  <c r="BD64" i="7"/>
  <c r="BD60" i="7"/>
  <c r="BD56" i="7"/>
  <c r="BF67" i="7"/>
  <c r="BF64" i="7"/>
  <c r="BE71" i="7"/>
  <c r="CP37" i="5"/>
  <c r="BB66" i="7"/>
  <c r="BB62" i="7"/>
  <c r="BB58" i="7"/>
  <c r="BB54" i="7"/>
  <c r="BB50" i="7"/>
  <c r="BB46" i="7"/>
  <c r="BB42" i="7"/>
  <c r="BB38" i="7"/>
  <c r="BB34" i="7"/>
  <c r="BF63" i="7"/>
  <c r="BD69" i="7"/>
  <c r="BD43" i="7"/>
  <c r="BD35" i="7"/>
  <c r="BD68" i="7"/>
  <c r="BD49" i="7"/>
  <c r="BF61" i="7"/>
  <c r="BF58" i="7"/>
  <c r="BB69" i="7"/>
  <c r="BD65" i="7"/>
  <c r="BD61" i="7"/>
  <c r="BD57" i="7"/>
  <c r="BD53" i="7"/>
  <c r="BD46" i="7"/>
  <c r="BD38" i="7"/>
  <c r="BF66" i="7"/>
  <c r="BF60" i="7"/>
  <c r="BF50" i="7"/>
  <c r="BF46" i="7"/>
  <c r="BF42" i="7"/>
  <c r="BF38" i="7"/>
  <c r="BF34" i="7"/>
  <c r="BB65" i="7"/>
  <c r="BB61" i="7"/>
  <c r="BB57" i="7"/>
  <c r="BB49" i="7"/>
  <c r="BB45" i="7"/>
  <c r="BB41" i="7"/>
  <c r="BB37" i="7"/>
  <c r="BB33" i="7"/>
  <c r="BF69" i="7"/>
  <c r="BC68" i="7"/>
  <c r="CQ68" i="7" s="1"/>
  <c r="BC66" i="7"/>
  <c r="CQ66" i="7" s="1"/>
  <c r="BC60" i="7"/>
  <c r="CQ60" i="7" s="1"/>
  <c r="BC38" i="7"/>
  <c r="CQ38" i="7" s="1"/>
  <c r="BC36" i="7"/>
  <c r="CQ36" i="7" s="1"/>
  <c r="BE48" i="7"/>
  <c r="BD33" i="7"/>
  <c r="BD67" i="7"/>
  <c r="BD63" i="7"/>
  <c r="BD59" i="7"/>
  <c r="BD48" i="7"/>
  <c r="BD40" i="7"/>
  <c r="BD36" i="7"/>
  <c r="BF56" i="7"/>
  <c r="BF48" i="7"/>
  <c r="BF44" i="7"/>
  <c r="BF40" i="7"/>
  <c r="BF36" i="7"/>
  <c r="BB67" i="7"/>
  <c r="BB63" i="7"/>
  <c r="BB59" i="7"/>
  <c r="BB47" i="7"/>
  <c r="BB43" i="7"/>
  <c r="BB39" i="7"/>
  <c r="BB35" i="7"/>
  <c r="BC69" i="7"/>
  <c r="CQ69" i="7" s="1"/>
  <c r="BE38" i="7"/>
  <c r="BB70" i="7"/>
  <c r="BB71" i="7"/>
  <c r="BD45" i="7"/>
  <c r="BD41" i="7"/>
  <c r="BD37" i="7"/>
  <c r="BF47" i="7"/>
  <c r="BF43" i="7"/>
  <c r="BF39" i="7"/>
  <c r="BF35" i="7"/>
  <c r="BD70" i="7"/>
  <c r="CP69" i="5"/>
  <c r="BE69" i="5"/>
  <c r="BE48" i="5"/>
  <c r="BE66" i="7"/>
  <c r="BE40" i="7"/>
  <c r="BE53" i="7"/>
  <c r="BE68" i="7"/>
  <c r="CP64" i="5"/>
  <c r="CP48" i="5"/>
  <c r="BE52" i="7"/>
  <c r="BE68" i="5"/>
  <c r="BE65" i="7"/>
  <c r="CP71" i="5"/>
  <c r="BE39" i="7"/>
  <c r="BE57" i="7"/>
  <c r="BE69" i="7"/>
  <c r="BE66" i="5"/>
  <c r="BE51" i="7"/>
  <c r="BE57" i="5"/>
  <c r="BG39" i="5"/>
  <c r="BG65" i="5"/>
  <c r="BE67" i="7"/>
  <c r="BE61" i="7"/>
  <c r="BE43" i="7"/>
  <c r="BE37" i="7"/>
  <c r="BE65" i="5"/>
  <c r="BE55" i="5"/>
  <c r="BE39" i="5"/>
  <c r="CP61" i="5"/>
  <c r="CP55" i="5"/>
  <c r="CP51" i="5"/>
  <c r="CP45" i="5"/>
  <c r="BE63" i="5"/>
  <c r="BE53" i="5"/>
  <c r="BE67" i="5"/>
  <c r="BC49" i="7"/>
  <c r="CQ49" i="7" s="1"/>
  <c r="BC41" i="7"/>
  <c r="CQ41" i="7" s="1"/>
  <c r="BC54" i="7"/>
  <c r="CQ54" i="7" s="1"/>
  <c r="BE43" i="5"/>
  <c r="BE60" i="7"/>
  <c r="BE36" i="7"/>
  <c r="BD39" i="7"/>
  <c r="BF52" i="7"/>
  <c r="BB53" i="7"/>
  <c r="BB68" i="7"/>
  <c r="BF68" i="7"/>
  <c r="BC65" i="7"/>
  <c r="CQ65" i="7" s="1"/>
  <c r="BC61" i="7"/>
  <c r="CQ61" i="7" s="1"/>
  <c r="BC57" i="7"/>
  <c r="CQ57" i="7" s="1"/>
  <c r="BC52" i="7"/>
  <c r="CQ52" i="7" s="1"/>
  <c r="BC46" i="7"/>
  <c r="CQ46" i="7" s="1"/>
  <c r="BC44" i="7"/>
  <c r="CQ44" i="7" s="1"/>
  <c r="BE40" i="5"/>
  <c r="BE64" i="7"/>
  <c r="BE56" i="7"/>
  <c r="BE44" i="7"/>
  <c r="BD54" i="7"/>
  <c r="BD47" i="7"/>
  <c r="BD44" i="7"/>
  <c r="BF54" i="7"/>
  <c r="BC58" i="7"/>
  <c r="CQ58" i="7" s="1"/>
  <c r="BC33" i="7"/>
  <c r="BE46" i="5"/>
  <c r="BE38" i="5"/>
  <c r="CP42" i="5"/>
  <c r="BC70" i="7"/>
  <c r="CQ70" i="7" s="1"/>
  <c r="BG40" i="5"/>
  <c r="BG62" i="5"/>
  <c r="BG57" i="5"/>
  <c r="BG53" i="5"/>
  <c r="BG47" i="5"/>
  <c r="BE59" i="5"/>
  <c r="BE35" i="5"/>
  <c r="CP60" i="5"/>
  <c r="CP36" i="5"/>
  <c r="BE62" i="7"/>
  <c r="BE59" i="7"/>
  <c r="BE54" i="7"/>
  <c r="BE46" i="7"/>
  <c r="BE35" i="7"/>
  <c r="BD62" i="7"/>
  <c r="BD50" i="7"/>
  <c r="BD42" i="7"/>
  <c r="BD34" i="7"/>
  <c r="BC64" i="7"/>
  <c r="CQ64" i="7" s="1"/>
  <c r="BC62" i="7"/>
  <c r="CQ62" i="7" s="1"/>
  <c r="BC53" i="7"/>
  <c r="CQ53" i="7" s="1"/>
  <c r="BC50" i="7"/>
  <c r="CQ50" i="7" s="1"/>
  <c r="BC48" i="7"/>
  <c r="CQ48" i="7" s="1"/>
  <c r="BC37" i="7"/>
  <c r="CQ37" i="7" s="1"/>
  <c r="BC34" i="7"/>
  <c r="CQ34" i="7" s="1"/>
  <c r="BE62" i="5"/>
  <c r="BE58" i="5"/>
  <c r="BE50" i="5"/>
  <c r="BE44" i="5"/>
  <c r="BE34" i="5"/>
  <c r="CP56" i="5"/>
  <c r="BE63" i="7"/>
  <c r="BE58" i="7"/>
  <c r="BE50" i="7"/>
  <c r="BE47" i="7"/>
  <c r="BE42" i="7"/>
  <c r="BE34" i="7"/>
  <c r="BD66" i="7"/>
  <c r="BD58" i="7"/>
  <c r="BD52" i="7"/>
  <c r="BC56" i="7"/>
  <c r="CQ56" i="7" s="1"/>
  <c r="BC45" i="7"/>
  <c r="CQ45" i="7" s="1"/>
  <c r="BC42" i="7"/>
  <c r="CQ42" i="7" s="1"/>
  <c r="BC40" i="7"/>
  <c r="CQ40" i="7" s="1"/>
  <c r="BE52" i="5"/>
  <c r="BE47" i="5"/>
  <c r="BC71" i="7"/>
  <c r="CQ71" i="7" s="1"/>
  <c r="BT68" i="5"/>
  <c r="BV43" i="5"/>
  <c r="BV47" i="5"/>
  <c r="BV51" i="5"/>
  <c r="BV67" i="5"/>
  <c r="BV34" i="5"/>
  <c r="BV40" i="5"/>
  <c r="BV45" i="5"/>
  <c r="BV50" i="5"/>
  <c r="BV56" i="5"/>
  <c r="BV66" i="5"/>
  <c r="BV37" i="5"/>
  <c r="BV42" i="5"/>
  <c r="BV48" i="5"/>
  <c r="BV53" i="5"/>
  <c r="BV58" i="5"/>
  <c r="BV69" i="5"/>
  <c r="BV36" i="5"/>
  <c r="BV46" i="5"/>
  <c r="BV57" i="5"/>
  <c r="BV68" i="5"/>
  <c r="BV41" i="5"/>
  <c r="BV54" i="5"/>
  <c r="BV44" i="5"/>
  <c r="BV65" i="5"/>
  <c r="BV38" i="5"/>
  <c r="BV60" i="5"/>
  <c r="BV49" i="5"/>
  <c r="BV70" i="5"/>
  <c r="BR35" i="5"/>
  <c r="I36" i="5" s="1"/>
  <c r="BR39" i="5"/>
  <c r="I40" i="5" s="1"/>
  <c r="BR43" i="5"/>
  <c r="I44" i="5" s="1"/>
  <c r="BR47" i="5"/>
  <c r="I48" i="5" s="1"/>
  <c r="BR51" i="5"/>
  <c r="I52" i="5" s="1"/>
  <c r="BR55" i="5"/>
  <c r="I56" i="5" s="1"/>
  <c r="BR59" i="5"/>
  <c r="I60" i="5" s="1"/>
  <c r="BR63" i="5"/>
  <c r="I64" i="5" s="1"/>
  <c r="BR67" i="5"/>
  <c r="I68" i="5" s="1"/>
  <c r="BR71" i="5"/>
  <c r="I72" i="5" s="1"/>
  <c r="BR37" i="5"/>
  <c r="I38" i="5" s="1"/>
  <c r="BR41" i="5"/>
  <c r="I42" i="5" s="1"/>
  <c r="BR45" i="5"/>
  <c r="I46" i="5" s="1"/>
  <c r="BR49" i="5"/>
  <c r="I50" i="5" s="1"/>
  <c r="BR53" i="5"/>
  <c r="I54" i="5" s="1"/>
  <c r="BR57" i="5"/>
  <c r="I58" i="5" s="1"/>
  <c r="BR61" i="5"/>
  <c r="I62" i="5" s="1"/>
  <c r="BR69" i="5"/>
  <c r="I70" i="5" s="1"/>
  <c r="BR36" i="5"/>
  <c r="I37" i="5" s="1"/>
  <c r="BR44" i="5"/>
  <c r="I45" i="5" s="1"/>
  <c r="BR60" i="5"/>
  <c r="I61" i="5" s="1"/>
  <c r="BR68" i="5"/>
  <c r="I69" i="5" s="1"/>
  <c r="BR40" i="5"/>
  <c r="I41" i="5" s="1"/>
  <c r="BR48" i="5"/>
  <c r="I49" i="5" s="1"/>
  <c r="BR56" i="5"/>
  <c r="I57" i="5" s="1"/>
  <c r="BR64" i="5"/>
  <c r="I65" i="5" s="1"/>
  <c r="BR42" i="5"/>
  <c r="I43" i="5" s="1"/>
  <c r="BR58" i="5"/>
  <c r="I59" i="5" s="1"/>
  <c r="BR34" i="5"/>
  <c r="BR50" i="5"/>
  <c r="I51" i="5" s="1"/>
  <c r="BR66" i="5"/>
  <c r="I67" i="5" s="1"/>
  <c r="BR62" i="5"/>
  <c r="I63" i="5" s="1"/>
  <c r="BR46" i="5"/>
  <c r="I47" i="5" s="1"/>
  <c r="BR38" i="5"/>
  <c r="I39" i="5" s="1"/>
  <c r="BR54" i="5"/>
  <c r="I55" i="5" s="1"/>
  <c r="BR70" i="5"/>
  <c r="I71" i="5" s="1"/>
  <c r="B39" i="1"/>
  <c r="B40" i="1" s="1"/>
  <c r="B37" i="3"/>
  <c r="B17" i="1"/>
  <c r="B35" i="4"/>
  <c r="B20" i="1"/>
  <c r="B18" i="1"/>
  <c r="B19" i="1"/>
  <c r="B19" i="3"/>
  <c r="B18" i="3"/>
  <c r="J21" i="4"/>
  <c r="J20" i="4"/>
  <c r="M7" i="4"/>
  <c r="M18" i="4" s="1"/>
  <c r="M5" i="5"/>
  <c r="BF55" i="7"/>
  <c r="BB55" i="7"/>
  <c r="BD55" i="7"/>
  <c r="B36" i="2"/>
  <c r="M14" i="4"/>
  <c r="M7" i="5"/>
  <c r="J24" i="5"/>
  <c r="J20" i="5"/>
  <c r="B20" i="5"/>
  <c r="BF51" i="7"/>
  <c r="BB51" i="7"/>
  <c r="BD51" i="7"/>
  <c r="B19" i="2"/>
  <c r="B18" i="2"/>
  <c r="B20" i="4"/>
  <c r="J14" i="4"/>
  <c r="AY46" i="5"/>
  <c r="AY46" i="7" s="1"/>
  <c r="BG46" i="5"/>
  <c r="AY63" i="5"/>
  <c r="AY63" i="7" s="1"/>
  <c r="BG63" i="5"/>
  <c r="AY59" i="5"/>
  <c r="AY59" i="7" s="1"/>
  <c r="BG59" i="5"/>
  <c r="AY44" i="5"/>
  <c r="AY44" i="7" s="1"/>
  <c r="BG44" i="5"/>
  <c r="AY35" i="5"/>
  <c r="AY35" i="7" s="1"/>
  <c r="BG35" i="5"/>
  <c r="BE55" i="7"/>
  <c r="BE49" i="7"/>
  <c r="BE41" i="7"/>
  <c r="BE33" i="7"/>
  <c r="BC63" i="7"/>
  <c r="CQ63" i="7" s="1"/>
  <c r="BC55" i="7"/>
  <c r="CQ55" i="7" s="1"/>
  <c r="BC47" i="7"/>
  <c r="CQ47" i="7" s="1"/>
  <c r="BC39" i="7"/>
  <c r="CQ39" i="7" s="1"/>
  <c r="BV71" i="5"/>
  <c r="BZ72" i="5" s="1"/>
  <c r="AY68" i="5"/>
  <c r="AY68" i="7" s="1"/>
  <c r="AY66" i="5"/>
  <c r="AY66" i="7" s="1"/>
  <c r="BG66" i="5"/>
  <c r="AY58" i="5"/>
  <c r="AY58" i="7" s="1"/>
  <c r="BG58" i="5"/>
  <c r="AY50" i="5"/>
  <c r="AY50" i="7" s="1"/>
  <c r="BG50" i="5"/>
  <c r="AY34" i="5"/>
  <c r="AY34" i="7" s="1"/>
  <c r="BG34" i="5"/>
  <c r="BC67" i="7"/>
  <c r="CQ67" i="7" s="1"/>
  <c r="BC59" i="7"/>
  <c r="CQ59" i="7" s="1"/>
  <c r="BC51" i="7"/>
  <c r="CQ51" i="7" s="1"/>
  <c r="BC43" i="7"/>
  <c r="CQ43" i="7" s="1"/>
  <c r="BC35" i="7"/>
  <c r="CQ35" i="7" s="1"/>
  <c r="AY52" i="5"/>
  <c r="AY52" i="7" s="1"/>
  <c r="AY43" i="5"/>
  <c r="AY43" i="7" s="1"/>
  <c r="BG43" i="5"/>
  <c r="BE49" i="5"/>
  <c r="BE41" i="5"/>
  <c r="CP33" i="5"/>
  <c r="BE33" i="5"/>
  <c r="BD71" i="7"/>
  <c r="AY67" i="5"/>
  <c r="AY67" i="7" s="1"/>
  <c r="BG67" i="5"/>
  <c r="AY53" i="5"/>
  <c r="AY53" i="7" s="1"/>
  <c r="AY39" i="5"/>
  <c r="AY39" i="7" s="1"/>
  <c r="AY65" i="5"/>
  <c r="AY65" i="7" s="1"/>
  <c r="AY62" i="5"/>
  <c r="AY62" i="7" s="1"/>
  <c r="AY57" i="5"/>
  <c r="AY57" i="7" s="1"/>
  <c r="AY47" i="5"/>
  <c r="AY47" i="7" s="1"/>
  <c r="AY40" i="5"/>
  <c r="AY40" i="7" s="1"/>
  <c r="BF71" i="7"/>
  <c r="I87" i="5" l="1"/>
  <c r="CJ87" i="5" s="1"/>
  <c r="I85" i="5"/>
  <c r="CJ85" i="5" s="1"/>
  <c r="I84" i="5"/>
  <c r="CJ84" i="5" s="1"/>
  <c r="I83" i="5"/>
  <c r="CJ83" i="5" s="1"/>
  <c r="BZ82" i="5"/>
  <c r="I82" i="5"/>
  <c r="CJ82" i="5" s="1"/>
  <c r="CJ78" i="5"/>
  <c r="CJ72" i="5"/>
  <c r="CQ33" i="7"/>
  <c r="CJ77" i="5"/>
  <c r="AX49" i="7"/>
  <c r="BG49" i="7" s="1"/>
  <c r="CP49" i="5"/>
  <c r="AX41" i="7"/>
  <c r="BG41" i="7" s="1"/>
  <c r="CP41" i="5"/>
  <c r="AX54" i="7"/>
  <c r="BG54" i="7" s="1"/>
  <c r="CP54" i="5"/>
  <c r="J19" i="7"/>
  <c r="J19" i="4"/>
  <c r="J14" i="7"/>
  <c r="M14" i="5"/>
  <c r="AX71" i="7"/>
  <c r="BG71" i="7" s="1"/>
  <c r="AY60" i="5"/>
  <c r="AY60" i="7" s="1"/>
  <c r="BH60" i="7" s="1"/>
  <c r="AX60" i="7"/>
  <c r="BG60" i="7" s="1"/>
  <c r="AX51" i="7"/>
  <c r="BG51" i="7" s="1"/>
  <c r="AY36" i="5"/>
  <c r="AY36" i="7" s="1"/>
  <c r="BH36" i="7" s="1"/>
  <c r="AX36" i="7"/>
  <c r="BG36" i="7" s="1"/>
  <c r="BG45" i="5"/>
  <c r="AX45" i="7"/>
  <c r="BG45" i="7" s="1"/>
  <c r="AX56" i="7"/>
  <c r="BG56" i="7" s="1"/>
  <c r="AX55" i="7"/>
  <c r="BG55" i="7" s="1"/>
  <c r="BG61" i="5"/>
  <c r="AX61" i="7"/>
  <c r="BG61" i="7" s="1"/>
  <c r="BG48" i="5"/>
  <c r="AX48" i="7"/>
  <c r="BG48" i="7" s="1"/>
  <c r="AX64" i="7"/>
  <c r="BG64" i="7" s="1"/>
  <c r="AX69" i="7"/>
  <c r="BG69" i="7" s="1"/>
  <c r="AY69" i="5"/>
  <c r="AY69" i="7" s="1"/>
  <c r="BH69" i="7" s="1"/>
  <c r="AX37" i="7"/>
  <c r="BG37" i="7" s="1"/>
  <c r="BG38" i="5"/>
  <c r="AX38" i="7"/>
  <c r="BG38" i="7" s="1"/>
  <c r="AX42" i="7"/>
  <c r="BG42" i="7" s="1"/>
  <c r="BH74" i="7"/>
  <c r="BH74" i="5"/>
  <c r="CJ73" i="5"/>
  <c r="BH75" i="5"/>
  <c r="BH75" i="7"/>
  <c r="AY38" i="5"/>
  <c r="BG71" i="5"/>
  <c r="AP36" i="5"/>
  <c r="M7" i="7"/>
  <c r="J21" i="7"/>
  <c r="J20" i="7"/>
  <c r="J24" i="7"/>
  <c r="BH73" i="5"/>
  <c r="BH73" i="7"/>
  <c r="BH72" i="5"/>
  <c r="BH72" i="7"/>
  <c r="BG69" i="5"/>
  <c r="AY37" i="5"/>
  <c r="BG51" i="5"/>
  <c r="BE71" i="5"/>
  <c r="AY64" i="5"/>
  <c r="BG37" i="5"/>
  <c r="AY42" i="5"/>
  <c r="BH42" i="5" s="1"/>
  <c r="BG56" i="5"/>
  <c r="BG64" i="5"/>
  <c r="AY45" i="5"/>
  <c r="AY71" i="5"/>
  <c r="AY48" i="5"/>
  <c r="AY61" i="5"/>
  <c r="BG55" i="5"/>
  <c r="BG54" i="5"/>
  <c r="AY54" i="5"/>
  <c r="AY55" i="5"/>
  <c r="BG42" i="5"/>
  <c r="AY51" i="5"/>
  <c r="AY56" i="5"/>
  <c r="BG36" i="5"/>
  <c r="BG60" i="5"/>
  <c r="BZ38" i="5"/>
  <c r="BZ70" i="5"/>
  <c r="BZ46" i="5"/>
  <c r="BH62" i="5"/>
  <c r="BH62" i="7"/>
  <c r="CJ71" i="5"/>
  <c r="AY33" i="5"/>
  <c r="BG33" i="5"/>
  <c r="AX33" i="7"/>
  <c r="BG33" i="7" s="1"/>
  <c r="AY49" i="5"/>
  <c r="AY49" i="7" s="1"/>
  <c r="BG49" i="5"/>
  <c r="BZ42" i="5"/>
  <c r="BZ58" i="5"/>
  <c r="BH66" i="5"/>
  <c r="BH66" i="7"/>
  <c r="BH68" i="5"/>
  <c r="BH68" i="7"/>
  <c r="BZ48" i="5"/>
  <c r="BZ64" i="5"/>
  <c r="BH59" i="5"/>
  <c r="BH59" i="7"/>
  <c r="M7" i="2"/>
  <c r="J21" i="2"/>
  <c r="J14" i="2"/>
  <c r="J20" i="2"/>
  <c r="J24" i="2"/>
  <c r="J19" i="3"/>
  <c r="B41" i="1"/>
  <c r="CJ63" i="5"/>
  <c r="CJ59" i="5"/>
  <c r="CJ57" i="5"/>
  <c r="CJ61" i="5"/>
  <c r="CJ70" i="5"/>
  <c r="CJ54" i="5"/>
  <c r="CJ38" i="5"/>
  <c r="CJ64" i="5"/>
  <c r="CJ48" i="5"/>
  <c r="BZ71" i="5"/>
  <c r="BZ69" i="5"/>
  <c r="BZ49" i="5"/>
  <c r="BZ67" i="5"/>
  <c r="BT46" i="5"/>
  <c r="BT56" i="5"/>
  <c r="BT42" i="5"/>
  <c r="BT38" i="5"/>
  <c r="BT44" i="5"/>
  <c r="BT49" i="5"/>
  <c r="BT65" i="5"/>
  <c r="BT43" i="5"/>
  <c r="BT59" i="5"/>
  <c r="BS35" i="5"/>
  <c r="BS67" i="5"/>
  <c r="BS61" i="5"/>
  <c r="BS55" i="5"/>
  <c r="BS41" i="5"/>
  <c r="BS34" i="5"/>
  <c r="BS50" i="5"/>
  <c r="BS66" i="5"/>
  <c r="BS44" i="5"/>
  <c r="BS60" i="5"/>
  <c r="BH40" i="5"/>
  <c r="BH40" i="7"/>
  <c r="BH57" i="5"/>
  <c r="BH57" i="7"/>
  <c r="BH39" i="7"/>
  <c r="BH39" i="5"/>
  <c r="BH52" i="5"/>
  <c r="BH52" i="7"/>
  <c r="BZ62" i="5"/>
  <c r="BH58" i="5"/>
  <c r="BH58" i="7"/>
  <c r="BZ36" i="5"/>
  <c r="BZ52" i="5"/>
  <c r="BZ68" i="5"/>
  <c r="J19" i="2"/>
  <c r="B36" i="4"/>
  <c r="J20" i="1"/>
  <c r="J14" i="1"/>
  <c r="CJ55" i="5"/>
  <c r="CJ67" i="5"/>
  <c r="CJ43" i="5"/>
  <c r="CJ49" i="5"/>
  <c r="CJ53" i="5"/>
  <c r="CJ66" i="5"/>
  <c r="CJ50" i="5"/>
  <c r="CJ34" i="5"/>
  <c r="CJ60" i="5"/>
  <c r="CJ44" i="5"/>
  <c r="BZ45" i="5"/>
  <c r="BZ63" i="5"/>
  <c r="BZ65" i="5"/>
  <c r="BZ43" i="5"/>
  <c r="BZ41" i="5"/>
  <c r="BT62" i="5"/>
  <c r="BT64" i="5"/>
  <c r="BT50" i="5"/>
  <c r="BT54" i="5"/>
  <c r="BT52" i="5"/>
  <c r="BT37" i="5"/>
  <c r="BT53" i="5"/>
  <c r="BT69" i="5"/>
  <c r="BT47" i="5"/>
  <c r="BT63" i="5"/>
  <c r="BS43" i="5"/>
  <c r="BS37" i="5"/>
  <c r="BS69" i="5"/>
  <c r="BS63" i="5"/>
  <c r="BS49" i="5"/>
  <c r="BS38" i="5"/>
  <c r="BS54" i="5"/>
  <c r="BS70" i="5"/>
  <c r="BS48" i="5"/>
  <c r="BS64" i="5"/>
  <c r="AY41" i="5"/>
  <c r="AY41" i="7" s="1"/>
  <c r="BG41" i="5"/>
  <c r="BZ50" i="5"/>
  <c r="BZ66" i="5"/>
  <c r="BH50" i="5"/>
  <c r="BH50" i="7"/>
  <c r="BZ40" i="5"/>
  <c r="BZ56" i="5"/>
  <c r="BH44" i="5"/>
  <c r="BH44" i="7"/>
  <c r="BH63" i="5"/>
  <c r="BH63" i="7"/>
  <c r="M8" i="5"/>
  <c r="M15" i="5" s="1"/>
  <c r="M16" i="5"/>
  <c r="M9" i="5"/>
  <c r="M20" i="5"/>
  <c r="J19" i="1"/>
  <c r="B38" i="3"/>
  <c r="CJ39" i="5"/>
  <c r="CJ51" i="5"/>
  <c r="CJ41" i="5"/>
  <c r="CJ45" i="5"/>
  <c r="CJ62" i="5"/>
  <c r="CJ46" i="5"/>
  <c r="CJ56" i="5"/>
  <c r="CJ40" i="5"/>
  <c r="BZ61" i="5"/>
  <c r="BZ55" i="5"/>
  <c r="BZ53" i="5"/>
  <c r="BZ47" i="5"/>
  <c r="BZ59" i="5"/>
  <c r="BZ57" i="5"/>
  <c r="BZ35" i="5"/>
  <c r="BT40" i="5"/>
  <c r="BT58" i="5"/>
  <c r="BT70" i="5"/>
  <c r="BT60" i="5"/>
  <c r="BT41" i="5"/>
  <c r="BT57" i="5"/>
  <c r="BT35" i="5"/>
  <c r="BT51" i="5"/>
  <c r="BT67" i="5"/>
  <c r="BS51" i="5"/>
  <c r="BS45" i="5"/>
  <c r="BS39" i="5"/>
  <c r="BS71" i="5"/>
  <c r="BS57" i="5"/>
  <c r="BS42" i="5"/>
  <c r="BS58" i="5"/>
  <c r="BS36" i="5"/>
  <c r="BS52" i="5"/>
  <c r="BS68" i="5"/>
  <c r="BE70" i="7"/>
  <c r="BE70" i="5"/>
  <c r="BH47" i="5"/>
  <c r="BH47" i="7"/>
  <c r="BH65" i="7"/>
  <c r="BH65" i="5"/>
  <c r="BH53" i="5"/>
  <c r="BH53" i="7"/>
  <c r="BH67" i="5"/>
  <c r="BH67" i="7"/>
  <c r="BH43" i="5"/>
  <c r="BH43" i="7"/>
  <c r="BZ54" i="5"/>
  <c r="BH34" i="5"/>
  <c r="BH34" i="7"/>
  <c r="BZ44" i="5"/>
  <c r="BZ60" i="5"/>
  <c r="BH35" i="5"/>
  <c r="BH35" i="7"/>
  <c r="BH46" i="5"/>
  <c r="BH46" i="7"/>
  <c r="B37" i="2"/>
  <c r="M20" i="4"/>
  <c r="M9" i="4"/>
  <c r="M8" i="4"/>
  <c r="M13" i="4" s="1"/>
  <c r="M16" i="4"/>
  <c r="M7" i="3"/>
  <c r="J14" i="3"/>
  <c r="J21" i="3"/>
  <c r="J24" i="3"/>
  <c r="J20" i="3"/>
  <c r="M7" i="1"/>
  <c r="J21" i="1"/>
  <c r="J24" i="1"/>
  <c r="CJ47" i="5"/>
  <c r="I35" i="5"/>
  <c r="T15" i="5" s="1"/>
  <c r="U15" i="5"/>
  <c r="CJ65" i="5"/>
  <c r="CJ69" i="5"/>
  <c r="CJ37" i="5"/>
  <c r="CJ58" i="5"/>
  <c r="CJ42" i="5"/>
  <c r="CJ68" i="5"/>
  <c r="CJ52" i="5"/>
  <c r="CJ36" i="5"/>
  <c r="BZ39" i="5"/>
  <c r="BZ37" i="5"/>
  <c r="BZ51" i="5"/>
  <c r="BT48" i="5"/>
  <c r="BT34" i="5"/>
  <c r="BT66" i="5"/>
  <c r="BT36" i="5"/>
  <c r="BT45" i="5"/>
  <c r="BT61" i="5"/>
  <c r="BT39" i="5"/>
  <c r="BT55" i="5"/>
  <c r="BT71" i="5"/>
  <c r="BS59" i="5"/>
  <c r="BS53" i="5"/>
  <c r="BS47" i="5"/>
  <c r="BS65" i="5"/>
  <c r="BS46" i="5"/>
  <c r="BS62" i="5"/>
  <c r="BS40" i="5"/>
  <c r="BS56" i="5"/>
  <c r="AP36" i="7" l="1"/>
  <c r="BU85" i="5"/>
  <c r="BU84" i="5"/>
  <c r="BU83" i="5"/>
  <c r="BU82" i="5"/>
  <c r="BU81" i="5"/>
  <c r="BU33" i="5"/>
  <c r="BU80" i="5"/>
  <c r="BU65" i="5"/>
  <c r="BU57" i="5"/>
  <c r="BU71" i="5"/>
  <c r="BU37" i="5"/>
  <c r="BU42" i="5"/>
  <c r="BU72" i="5"/>
  <c r="BU74" i="5"/>
  <c r="BU77" i="5"/>
  <c r="BU62" i="5"/>
  <c r="BU79" i="5"/>
  <c r="BU59" i="5"/>
  <c r="BU63" i="5"/>
  <c r="BU76" i="5"/>
  <c r="BU78" i="5"/>
  <c r="BU43" i="5"/>
  <c r="BU55" i="5"/>
  <c r="BU73" i="5"/>
  <c r="BU58" i="5"/>
  <c r="BU75" i="5"/>
  <c r="BU51" i="5"/>
  <c r="BU40" i="5"/>
  <c r="AX70" i="7"/>
  <c r="BG70" i="7" s="1"/>
  <c r="CP70" i="5"/>
  <c r="CP30" i="5" s="1"/>
  <c r="C9" i="5" s="1"/>
  <c r="AP37" i="5"/>
  <c r="AP37" i="7" s="1"/>
  <c r="BH36" i="5"/>
  <c r="BH69" i="5"/>
  <c r="AY56" i="7"/>
  <c r="BH56" i="7" s="1"/>
  <c r="AY42" i="7"/>
  <c r="BH42" i="7" s="1"/>
  <c r="AY61" i="7"/>
  <c r="BH61" i="7" s="1"/>
  <c r="BH51" i="5"/>
  <c r="AY51" i="7"/>
  <c r="BH51" i="7" s="1"/>
  <c r="AY64" i="7"/>
  <c r="BH64" i="7" s="1"/>
  <c r="AY48" i="7"/>
  <c r="BH48" i="7" s="1"/>
  <c r="BH38" i="5"/>
  <c r="AY38" i="7"/>
  <c r="BH38" i="7" s="1"/>
  <c r="AY55" i="7"/>
  <c r="BH55" i="7" s="1"/>
  <c r="BH71" i="5"/>
  <c r="AY71" i="7"/>
  <c r="BH71" i="7" s="1"/>
  <c r="BH60" i="5"/>
  <c r="BH54" i="5"/>
  <c r="AY54" i="7"/>
  <c r="BH54" i="7" s="1"/>
  <c r="BH45" i="5"/>
  <c r="AY45" i="7"/>
  <c r="BH45" i="7" s="1"/>
  <c r="AY37" i="7"/>
  <c r="BH37" i="7" s="1"/>
  <c r="BU41" i="5"/>
  <c r="BU56" i="5"/>
  <c r="BU64" i="5"/>
  <c r="BU60" i="5"/>
  <c r="BU47" i="5"/>
  <c r="BU69" i="5"/>
  <c r="BU52" i="5"/>
  <c r="BU49" i="5"/>
  <c r="BU54" i="5"/>
  <c r="BU48" i="5"/>
  <c r="BU34" i="5"/>
  <c r="BU39" i="5"/>
  <c r="BU50" i="5"/>
  <c r="BU61" i="5"/>
  <c r="BU44" i="5"/>
  <c r="BU66" i="5"/>
  <c r="BU67" i="5"/>
  <c r="BU35" i="5"/>
  <c r="BU46" i="5"/>
  <c r="BU53" i="5"/>
  <c r="BU68" i="5"/>
  <c r="BU36" i="5"/>
  <c r="BU38" i="5"/>
  <c r="BU45" i="5"/>
  <c r="BU70" i="5"/>
  <c r="BH64" i="5"/>
  <c r="M14" i="7"/>
  <c r="M8" i="7"/>
  <c r="M15" i="7" s="1"/>
  <c r="M16" i="7"/>
  <c r="M20" i="7"/>
  <c r="M9" i="7"/>
  <c r="BH37" i="5"/>
  <c r="BH56" i="5"/>
  <c r="BH48" i="5"/>
  <c r="BH55" i="5"/>
  <c r="BH61" i="5"/>
  <c r="CC33" i="5" a="1"/>
  <c r="CD35" i="5" s="1"/>
  <c r="U13" i="5"/>
  <c r="U16" i="5"/>
  <c r="M14" i="1"/>
  <c r="M20" i="1"/>
  <c r="M9" i="1"/>
  <c r="M8" i="1"/>
  <c r="M13" i="1" s="1"/>
  <c r="M16" i="1"/>
  <c r="M18" i="1"/>
  <c r="M8" i="3"/>
  <c r="M13" i="3" s="1"/>
  <c r="M9" i="3"/>
  <c r="M14" i="3"/>
  <c r="M20" i="3"/>
  <c r="M18" i="3"/>
  <c r="M16" i="3"/>
  <c r="M21" i="4"/>
  <c r="M19" i="4"/>
  <c r="M21" i="5"/>
  <c r="M19" i="5"/>
  <c r="B37" i="4"/>
  <c r="AY70" i="5"/>
  <c r="AY70" i="7" s="1"/>
  <c r="BG70" i="5"/>
  <c r="B39" i="3"/>
  <c r="B42" i="1"/>
  <c r="M8" i="2"/>
  <c r="M13" i="2" s="1"/>
  <c r="M9" i="2"/>
  <c r="M20" i="2"/>
  <c r="M18" i="2"/>
  <c r="M16" i="2"/>
  <c r="M14" i="2"/>
  <c r="BH33" i="5"/>
  <c r="AY33" i="7"/>
  <c r="BH33" i="7" s="1"/>
  <c r="CJ35" i="5"/>
  <c r="M15" i="4"/>
  <c r="P14" i="4" s="1"/>
  <c r="M13" i="5"/>
  <c r="B38" i="2"/>
  <c r="BH41" i="5"/>
  <c r="BH41" i="7"/>
  <c r="BH49" i="7"/>
  <c r="BH49" i="5"/>
  <c r="BW85" i="5" l="1"/>
  <c r="BW84" i="5"/>
  <c r="BW83" i="5"/>
  <c r="BW82" i="5"/>
  <c r="BW81" i="5"/>
  <c r="BW33" i="5"/>
  <c r="BW80" i="5"/>
  <c r="BW78" i="5"/>
  <c r="BW62" i="5"/>
  <c r="BW66" i="5"/>
  <c r="BW52" i="5"/>
  <c r="BW41" i="5"/>
  <c r="BW55" i="5"/>
  <c r="BW76" i="5"/>
  <c r="BW70" i="5"/>
  <c r="BW42" i="5"/>
  <c r="BW73" i="5"/>
  <c r="BW67" i="5"/>
  <c r="BW69" i="5"/>
  <c r="BW39" i="5"/>
  <c r="BW56" i="5"/>
  <c r="BW77" i="5"/>
  <c r="BW49" i="5"/>
  <c r="BW38" i="5"/>
  <c r="BW34" i="5"/>
  <c r="BW37" i="5"/>
  <c r="BW79" i="5"/>
  <c r="BW48" i="5"/>
  <c r="BW71" i="5"/>
  <c r="BW63" i="5"/>
  <c r="BW53" i="5"/>
  <c r="BW36" i="5"/>
  <c r="BW43" i="5"/>
  <c r="BW59" i="5"/>
  <c r="AP38" i="5"/>
  <c r="AP39" i="5" s="1"/>
  <c r="U14" i="5"/>
  <c r="BW64" i="5"/>
  <c r="BW75" i="5"/>
  <c r="BW54" i="5"/>
  <c r="BW45" i="5"/>
  <c r="BW60" i="5"/>
  <c r="BW50" i="5"/>
  <c r="BW35" i="5"/>
  <c r="BW46" i="5"/>
  <c r="BW74" i="5"/>
  <c r="BW65" i="5"/>
  <c r="BW61" i="5"/>
  <c r="BW44" i="5"/>
  <c r="BW57" i="5"/>
  <c r="BW72" i="5"/>
  <c r="BW40" i="5"/>
  <c r="BW51" i="5"/>
  <c r="BW68" i="5"/>
  <c r="BW47" i="5"/>
  <c r="BW58" i="5"/>
  <c r="P13" i="4"/>
  <c r="P17" i="4" s="1"/>
  <c r="M15" i="1"/>
  <c r="M15" i="2"/>
  <c r="P13" i="2" s="1"/>
  <c r="M13" i="7"/>
  <c r="P13" i="7" s="1"/>
  <c r="M21" i="7"/>
  <c r="M19" i="7"/>
  <c r="CC33" i="5"/>
  <c r="CD34" i="5"/>
  <c r="CD36" i="5"/>
  <c r="CC35" i="5"/>
  <c r="CC34" i="5"/>
  <c r="CD37" i="5"/>
  <c r="CC36" i="5"/>
  <c r="CD33" i="5"/>
  <c r="CC37" i="5"/>
  <c r="M21" i="1"/>
  <c r="M19" i="1"/>
  <c r="B39" i="2"/>
  <c r="B38" i="4"/>
  <c r="P13" i="1"/>
  <c r="P14" i="1"/>
  <c r="P14" i="5"/>
  <c r="P13" i="5"/>
  <c r="M21" i="2"/>
  <c r="M19" i="2"/>
  <c r="B43" i="1"/>
  <c r="M15" i="3"/>
  <c r="AP38" i="7"/>
  <c r="B40" i="3"/>
  <c r="BH70" i="7"/>
  <c r="BH70" i="5"/>
  <c r="M21" i="3"/>
  <c r="M19" i="3"/>
  <c r="CG86" i="5" l="1"/>
  <c r="F86" i="5" s="1"/>
  <c r="CG87" i="5"/>
  <c r="F87" i="5" s="1"/>
  <c r="CG88" i="5"/>
  <c r="F88" i="5" s="1"/>
  <c r="CG85" i="5"/>
  <c r="F85" i="5" s="1"/>
  <c r="BX85" i="5"/>
  <c r="CA86" i="5" s="1"/>
  <c r="BX84" i="5"/>
  <c r="CA85" i="5" s="1"/>
  <c r="CG84" i="5"/>
  <c r="F84" i="5" s="1"/>
  <c r="CG83" i="5"/>
  <c r="F83" i="5" s="1"/>
  <c r="BX83" i="5"/>
  <c r="CA84" i="5" s="1"/>
  <c r="CG81" i="5"/>
  <c r="F81" i="5" s="1"/>
  <c r="CG82" i="5"/>
  <c r="F82" i="5" s="1"/>
  <c r="BX81" i="5"/>
  <c r="BX82" i="5"/>
  <c r="CA83" i="5" s="1"/>
  <c r="BX80" i="5"/>
  <c r="CA81" i="5" s="1"/>
  <c r="CG80" i="5"/>
  <c r="F80" i="5" s="1"/>
  <c r="CG79" i="5"/>
  <c r="F79" i="5" s="1"/>
  <c r="P17" i="1"/>
  <c r="P17" i="5"/>
  <c r="CG77" i="5"/>
  <c r="F77" i="5" s="1"/>
  <c r="CG78" i="5"/>
  <c r="F78" i="5" s="1"/>
  <c r="CG44" i="5"/>
  <c r="F44" i="5" s="1"/>
  <c r="CG76" i="5"/>
  <c r="F76" i="5" s="1"/>
  <c r="P14" i="7"/>
  <c r="P16" i="7" s="1"/>
  <c r="M25" i="7" s="1"/>
  <c r="P16" i="4"/>
  <c r="M25" i="4" s="1"/>
  <c r="P14" i="2"/>
  <c r="P17" i="2" s="1"/>
  <c r="AA13" i="5"/>
  <c r="AA15" i="5"/>
  <c r="AA14" i="5"/>
  <c r="AA16" i="5"/>
  <c r="U12" i="5"/>
  <c r="CG75" i="5"/>
  <c r="F75" i="5" s="1"/>
  <c r="CG49" i="5"/>
  <c r="F49" i="5" s="1"/>
  <c r="CG74" i="5"/>
  <c r="F74" i="5" s="1"/>
  <c r="CG66" i="5"/>
  <c r="F66" i="5" s="1"/>
  <c r="CG69" i="5"/>
  <c r="F69" i="5" s="1"/>
  <c r="CG54" i="5"/>
  <c r="F54" i="5" s="1"/>
  <c r="G30" i="5"/>
  <c r="CG60" i="5"/>
  <c r="F60" i="5" s="1"/>
  <c r="CG48" i="5"/>
  <c r="F48" i="5" s="1"/>
  <c r="CG67" i="5"/>
  <c r="F67" i="5" s="1"/>
  <c r="CG40" i="5"/>
  <c r="F40" i="5" s="1"/>
  <c r="CG61" i="5"/>
  <c r="F61" i="5" s="1"/>
  <c r="CG64" i="5"/>
  <c r="F64" i="5" s="1"/>
  <c r="CG50" i="5"/>
  <c r="F50" i="5" s="1"/>
  <c r="CG52" i="5"/>
  <c r="F52" i="5" s="1"/>
  <c r="CG68" i="5"/>
  <c r="F68" i="5" s="1"/>
  <c r="CG34" i="5"/>
  <c r="F34" i="5" s="1"/>
  <c r="CG65" i="5"/>
  <c r="F65" i="5" s="1"/>
  <c r="CG51" i="5"/>
  <c r="F51" i="5" s="1"/>
  <c r="CG62" i="5"/>
  <c r="F62" i="5" s="1"/>
  <c r="CG73" i="5"/>
  <c r="F73" i="5" s="1"/>
  <c r="CG72" i="5"/>
  <c r="F72" i="5" s="1"/>
  <c r="CG42" i="5"/>
  <c r="F42" i="5" s="1"/>
  <c r="CG59" i="5"/>
  <c r="F59" i="5" s="1"/>
  <c r="CG53" i="5"/>
  <c r="F53" i="5" s="1"/>
  <c r="CG37" i="5"/>
  <c r="F37" i="5" s="1"/>
  <c r="CG45" i="5"/>
  <c r="F45" i="5" s="1"/>
  <c r="CG38" i="5"/>
  <c r="F38" i="5" s="1"/>
  <c r="CG35" i="5"/>
  <c r="F35" i="5" s="1"/>
  <c r="CG56" i="5"/>
  <c r="F56" i="5" s="1"/>
  <c r="CG55" i="5"/>
  <c r="F55" i="5" s="1"/>
  <c r="CG43" i="5"/>
  <c r="F43" i="5" s="1"/>
  <c r="CG70" i="5"/>
  <c r="F70" i="5" s="1"/>
  <c r="CG57" i="5"/>
  <c r="F57" i="5" s="1"/>
  <c r="CG47" i="5"/>
  <c r="F47" i="5" s="1"/>
  <c r="CG58" i="5"/>
  <c r="F58" i="5" s="1"/>
  <c r="CG41" i="5"/>
  <c r="F41" i="5" s="1"/>
  <c r="CG63" i="5"/>
  <c r="F63" i="5" s="1"/>
  <c r="CG36" i="5"/>
  <c r="F36" i="5" s="1"/>
  <c r="CG71" i="5"/>
  <c r="F71" i="5" s="1"/>
  <c r="CG46" i="5"/>
  <c r="F46" i="5" s="1"/>
  <c r="CG39" i="5"/>
  <c r="F39" i="5" s="1"/>
  <c r="B44" i="1"/>
  <c r="P14" i="3"/>
  <c r="B41" i="3"/>
  <c r="P13" i="3"/>
  <c r="P17" i="3" s="1"/>
  <c r="P16" i="5"/>
  <c r="M25" i="5" s="1"/>
  <c r="AP39" i="7"/>
  <c r="AP40" i="5"/>
  <c r="B39" i="4"/>
  <c r="P16" i="1"/>
  <c r="M25" i="1" s="1"/>
  <c r="B40" i="2"/>
  <c r="M27" i="1"/>
  <c r="CA82" i="5" l="1"/>
  <c r="P16" i="2"/>
  <c r="M25" i="2" s="1"/>
  <c r="P17" i="7"/>
  <c r="S25" i="4"/>
  <c r="M26" i="4"/>
  <c r="M27" i="4"/>
  <c r="P25" i="4"/>
  <c r="X15" i="5"/>
  <c r="X16" i="5"/>
  <c r="X13" i="5"/>
  <c r="X14" i="5"/>
  <c r="S25" i="7"/>
  <c r="P25" i="7"/>
  <c r="E34" i="5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B41" i="2"/>
  <c r="S27" i="1"/>
  <c r="P27" i="1"/>
  <c r="S25" i="2"/>
  <c r="M26" i="2"/>
  <c r="J34" i="2" s="1"/>
  <c r="P25" i="2"/>
  <c r="S25" i="1"/>
  <c r="M26" i="1"/>
  <c r="P25" i="1"/>
  <c r="AP40" i="7"/>
  <c r="AP41" i="5"/>
  <c r="M27" i="2"/>
  <c r="B45" i="1"/>
  <c r="P16" i="3"/>
  <c r="M25" i="3" s="1"/>
  <c r="B40" i="4"/>
  <c r="S25" i="5"/>
  <c r="P25" i="5"/>
  <c r="M27" i="5"/>
  <c r="B42" i="3"/>
  <c r="S27" i="4" l="1"/>
  <c r="P27" i="4"/>
  <c r="S26" i="4"/>
  <c r="P26" i="4"/>
  <c r="I35" i="4" s="1"/>
  <c r="J34" i="4"/>
  <c r="K34" i="4"/>
  <c r="B41" i="4"/>
  <c r="AP41" i="7"/>
  <c r="AP42" i="5"/>
  <c r="S25" i="3"/>
  <c r="M26" i="3"/>
  <c r="P25" i="3"/>
  <c r="M27" i="3"/>
  <c r="S26" i="2"/>
  <c r="P26" i="2"/>
  <c r="I35" i="2" s="1"/>
  <c r="I36" i="2" s="1"/>
  <c r="S27" i="5"/>
  <c r="P27" i="5"/>
  <c r="B46" i="1"/>
  <c r="S27" i="2"/>
  <c r="P27" i="2"/>
  <c r="S26" i="1"/>
  <c r="K34" i="1" s="1"/>
  <c r="P26" i="1"/>
  <c r="I35" i="1" s="1"/>
  <c r="K35" i="1" s="1"/>
  <c r="N35" i="1" s="1"/>
  <c r="J34" i="1"/>
  <c r="B42" i="2"/>
  <c r="B43" i="3"/>
  <c r="K34" i="2" l="1"/>
  <c r="O34" i="2" s="1"/>
  <c r="I36" i="4"/>
  <c r="J35" i="4"/>
  <c r="O35" i="4" s="1"/>
  <c r="K35" i="4"/>
  <c r="N35" i="4" s="1"/>
  <c r="L35" i="4"/>
  <c r="N34" i="4"/>
  <c r="M34" i="4"/>
  <c r="L34" i="4"/>
  <c r="O34" i="4"/>
  <c r="J36" i="2"/>
  <c r="K36" i="2"/>
  <c r="N36" i="2" s="1"/>
  <c r="I37" i="2"/>
  <c r="B44" i="3"/>
  <c r="L34" i="2"/>
  <c r="M34" i="2"/>
  <c r="N34" i="2"/>
  <c r="N34" i="1"/>
  <c r="M34" i="1"/>
  <c r="L34" i="1"/>
  <c r="B47" i="1"/>
  <c r="B43" i="2"/>
  <c r="L35" i="1"/>
  <c r="M35" i="1"/>
  <c r="J35" i="1"/>
  <c r="O35" i="1" s="1"/>
  <c r="I36" i="1"/>
  <c r="J35" i="2"/>
  <c r="K35" i="2"/>
  <c r="N35" i="2" s="1"/>
  <c r="S26" i="3"/>
  <c r="P26" i="3"/>
  <c r="O34" i="1"/>
  <c r="B42" i="4"/>
  <c r="S27" i="3"/>
  <c r="P27" i="3"/>
  <c r="J34" i="3"/>
  <c r="AP42" i="7"/>
  <c r="AP43" i="5"/>
  <c r="M36" i="2" l="1"/>
  <c r="M35" i="2"/>
  <c r="K34" i="3"/>
  <c r="L34" i="3" s="1"/>
  <c r="I35" i="3"/>
  <c r="J35" i="3" s="1"/>
  <c r="O35" i="3" s="1"/>
  <c r="M35" i="4"/>
  <c r="K36" i="4"/>
  <c r="N36" i="4" s="1"/>
  <c r="J36" i="4"/>
  <c r="O36" i="4" s="1"/>
  <c r="I37" i="4"/>
  <c r="M34" i="3"/>
  <c r="N34" i="3"/>
  <c r="I36" i="3"/>
  <c r="K35" i="3"/>
  <c r="N35" i="3" s="1"/>
  <c r="AP43" i="7"/>
  <c r="AP44" i="5"/>
  <c r="B44" i="2"/>
  <c r="O34" i="3"/>
  <c r="J36" i="1"/>
  <c r="I37" i="1"/>
  <c r="K36" i="1"/>
  <c r="N36" i="1" s="1"/>
  <c r="B43" i="4"/>
  <c r="O35" i="2"/>
  <c r="B48" i="1"/>
  <c r="O36" i="2"/>
  <c r="B45" i="3"/>
  <c r="L35" i="2"/>
  <c r="J37" i="2"/>
  <c r="I38" i="2"/>
  <c r="K37" i="2"/>
  <c r="N37" i="2" s="1"/>
  <c r="L36" i="2"/>
  <c r="M36" i="4" l="1"/>
  <c r="M36" i="1"/>
  <c r="M37" i="2"/>
  <c r="L36" i="4"/>
  <c r="J37" i="4"/>
  <c r="K37" i="4"/>
  <c r="N37" i="4" s="1"/>
  <c r="I38" i="4"/>
  <c r="J38" i="2"/>
  <c r="O38" i="2" s="1"/>
  <c r="I39" i="2"/>
  <c r="K38" i="2"/>
  <c r="N38" i="2" s="1"/>
  <c r="B49" i="1"/>
  <c r="J37" i="1"/>
  <c r="K37" i="1"/>
  <c r="N37" i="1" s="1"/>
  <c r="I38" i="1"/>
  <c r="B45" i="2"/>
  <c r="L35" i="3"/>
  <c r="O37" i="2"/>
  <c r="O36" i="1"/>
  <c r="J36" i="3"/>
  <c r="K36" i="3"/>
  <c r="N36" i="3" s="1"/>
  <c r="I37" i="3"/>
  <c r="AP44" i="7"/>
  <c r="AP45" i="5"/>
  <c r="L37" i="2"/>
  <c r="B46" i="3"/>
  <c r="B44" i="4"/>
  <c r="L36" i="1"/>
  <c r="M35" i="3"/>
  <c r="M38" i="2" l="1"/>
  <c r="M36" i="3"/>
  <c r="L36" i="3"/>
  <c r="O37" i="4"/>
  <c r="L37" i="1"/>
  <c r="M37" i="4"/>
  <c r="I39" i="4"/>
  <c r="J38" i="4"/>
  <c r="K38" i="4"/>
  <c r="N38" i="4" s="1"/>
  <c r="M38" i="4"/>
  <c r="L37" i="4"/>
  <c r="B45" i="4"/>
  <c r="B47" i="3"/>
  <c r="J37" i="3"/>
  <c r="K37" i="3"/>
  <c r="N37" i="3" s="1"/>
  <c r="I38" i="3"/>
  <c r="O37" i="1"/>
  <c r="L38" i="2"/>
  <c r="AP45" i="7"/>
  <c r="AP46" i="5"/>
  <c r="O36" i="3"/>
  <c r="B46" i="2"/>
  <c r="M37" i="1"/>
  <c r="B50" i="1"/>
  <c r="J39" i="2"/>
  <c r="K39" i="2"/>
  <c r="N39" i="2" s="1"/>
  <c r="I40" i="2"/>
  <c r="J38" i="1"/>
  <c r="I39" i="1"/>
  <c r="K38" i="1"/>
  <c r="N38" i="1" s="1"/>
  <c r="I40" i="4" l="1"/>
  <c r="J39" i="4"/>
  <c r="O39" i="4" s="1"/>
  <c r="K39" i="4"/>
  <c r="N39" i="4" s="1"/>
  <c r="M38" i="1"/>
  <c r="M37" i="3"/>
  <c r="O38" i="4"/>
  <c r="O37" i="3"/>
  <c r="L38" i="4"/>
  <c r="O38" i="1"/>
  <c r="L39" i="2"/>
  <c r="B48" i="3"/>
  <c r="L38" i="1"/>
  <c r="O39" i="2"/>
  <c r="J38" i="3"/>
  <c r="I39" i="3"/>
  <c r="K38" i="3"/>
  <c r="N38" i="3" s="1"/>
  <c r="L37" i="3"/>
  <c r="J40" i="2"/>
  <c r="K40" i="2"/>
  <c r="N40" i="2" s="1"/>
  <c r="I41" i="2"/>
  <c r="AP46" i="7"/>
  <c r="AP47" i="5"/>
  <c r="J39" i="1"/>
  <c r="K39" i="1"/>
  <c r="N39" i="1" s="1"/>
  <c r="I40" i="1"/>
  <c r="M39" i="2"/>
  <c r="B51" i="1"/>
  <c r="B47" i="2"/>
  <c r="B46" i="4"/>
  <c r="L40" i="2" l="1"/>
  <c r="O38" i="3"/>
  <c r="M40" i="2"/>
  <c r="L39" i="4"/>
  <c r="O40" i="2"/>
  <c r="M39" i="4"/>
  <c r="J40" i="4"/>
  <c r="I41" i="4"/>
  <c r="K40" i="4"/>
  <c r="N40" i="4" s="1"/>
  <c r="B48" i="2"/>
  <c r="AP47" i="7"/>
  <c r="AP48" i="5"/>
  <c r="J41" i="2"/>
  <c r="I42" i="2"/>
  <c r="K41" i="2"/>
  <c r="N41" i="2" s="1"/>
  <c r="O39" i="1"/>
  <c r="M38" i="3"/>
  <c r="B47" i="4"/>
  <c r="M39" i="1"/>
  <c r="L38" i="3"/>
  <c r="B49" i="3"/>
  <c r="B52" i="1"/>
  <c r="J40" i="1"/>
  <c r="I41" i="1"/>
  <c r="K40" i="1"/>
  <c r="N40" i="1" s="1"/>
  <c r="L39" i="1"/>
  <c r="J39" i="3"/>
  <c r="I40" i="3"/>
  <c r="K39" i="3"/>
  <c r="N39" i="3" s="1"/>
  <c r="O40" i="4" l="1"/>
  <c r="L40" i="4"/>
  <c r="O40" i="1"/>
  <c r="M39" i="3"/>
  <c r="M41" i="2"/>
  <c r="O41" i="2"/>
  <c r="M40" i="1"/>
  <c r="J41" i="4"/>
  <c r="K41" i="4"/>
  <c r="N41" i="4" s="1"/>
  <c r="I42" i="4"/>
  <c r="M40" i="4"/>
  <c r="B50" i="3"/>
  <c r="L39" i="3"/>
  <c r="B53" i="1"/>
  <c r="J40" i="3"/>
  <c r="I41" i="3"/>
  <c r="K40" i="3"/>
  <c r="N40" i="3" s="1"/>
  <c r="L40" i="1"/>
  <c r="L41" i="2"/>
  <c r="B49" i="2"/>
  <c r="O39" i="3"/>
  <c r="J41" i="1"/>
  <c r="I42" i="1"/>
  <c r="K41" i="1"/>
  <c r="N41" i="1" s="1"/>
  <c r="B48" i="4"/>
  <c r="J42" i="2"/>
  <c r="O42" i="2" s="1"/>
  <c r="K42" i="2"/>
  <c r="N42" i="2" s="1"/>
  <c r="I43" i="2"/>
  <c r="AP48" i="7"/>
  <c r="AP49" i="5"/>
  <c r="M42" i="2" l="1"/>
  <c r="M41" i="1"/>
  <c r="L42" i="2"/>
  <c r="L41" i="4"/>
  <c r="M41" i="4"/>
  <c r="K42" i="4"/>
  <c r="N42" i="4" s="1"/>
  <c r="J42" i="4"/>
  <c r="O42" i="4" s="1"/>
  <c r="I43" i="4"/>
  <c r="L42" i="4"/>
  <c r="O41" i="4"/>
  <c r="B49" i="4"/>
  <c r="L40" i="3"/>
  <c r="J41" i="3"/>
  <c r="K41" i="3"/>
  <c r="N41" i="3" s="1"/>
  <c r="I42" i="3"/>
  <c r="J43" i="2"/>
  <c r="K43" i="2"/>
  <c r="N43" i="2" s="1"/>
  <c r="I44" i="2"/>
  <c r="J42" i="1"/>
  <c r="I43" i="1"/>
  <c r="K42" i="1"/>
  <c r="N42" i="1" s="1"/>
  <c r="O40" i="3"/>
  <c r="B50" i="2"/>
  <c r="L41" i="1"/>
  <c r="AP49" i="7"/>
  <c r="AP50" i="5"/>
  <c r="O41" i="1"/>
  <c r="M40" i="3"/>
  <c r="B54" i="1"/>
  <c r="B51" i="3"/>
  <c r="M42" i="1" l="1"/>
  <c r="K43" i="4"/>
  <c r="N43" i="4" s="1"/>
  <c r="I44" i="4"/>
  <c r="J43" i="4"/>
  <c r="M42" i="4"/>
  <c r="B52" i="3"/>
  <c r="L42" i="1"/>
  <c r="O43" i="2"/>
  <c r="AP50" i="7"/>
  <c r="AP51" i="5"/>
  <c r="J43" i="1"/>
  <c r="K43" i="1"/>
  <c r="N43" i="1" s="1"/>
  <c r="I44" i="1"/>
  <c r="M43" i="2"/>
  <c r="L43" i="2"/>
  <c r="M41" i="3"/>
  <c r="B50" i="4"/>
  <c r="B51" i="2"/>
  <c r="B55" i="1"/>
  <c r="O41" i="3"/>
  <c r="O42" i="1"/>
  <c r="J44" i="2"/>
  <c r="O44" i="2" s="1"/>
  <c r="K44" i="2"/>
  <c r="N44" i="2" s="1"/>
  <c r="I45" i="2"/>
  <c r="J42" i="3"/>
  <c r="I43" i="3"/>
  <c r="K42" i="3"/>
  <c r="N42" i="3" s="1"/>
  <c r="L41" i="3"/>
  <c r="L44" i="2" l="1"/>
  <c r="M44" i="2"/>
  <c r="L43" i="1"/>
  <c r="O43" i="4"/>
  <c r="M43" i="4"/>
  <c r="J44" i="4"/>
  <c r="O44" i="4" s="1"/>
  <c r="K44" i="4"/>
  <c r="N44" i="4" s="1"/>
  <c r="I45" i="4"/>
  <c r="M44" i="4"/>
  <c r="L43" i="4"/>
  <c r="L44" i="1"/>
  <c r="J44" i="1"/>
  <c r="O44" i="1" s="1"/>
  <c r="K44" i="1"/>
  <c r="N44" i="1" s="1"/>
  <c r="I45" i="1"/>
  <c r="AP51" i="7"/>
  <c r="AP52" i="5"/>
  <c r="M42" i="3"/>
  <c r="J45" i="2"/>
  <c r="K45" i="2"/>
  <c r="N45" i="2" s="1"/>
  <c r="I46" i="2"/>
  <c r="O43" i="1"/>
  <c r="L42" i="3"/>
  <c r="B56" i="1"/>
  <c r="B51" i="4"/>
  <c r="J43" i="3"/>
  <c r="I44" i="3"/>
  <c r="K43" i="3"/>
  <c r="N43" i="3" s="1"/>
  <c r="O42" i="3"/>
  <c r="B52" i="2"/>
  <c r="M43" i="1"/>
  <c r="B53" i="3"/>
  <c r="O45" i="2" l="1"/>
  <c r="O43" i="3"/>
  <c r="M44" i="1"/>
  <c r="L44" i="4"/>
  <c r="K45" i="4"/>
  <c r="N45" i="4" s="1"/>
  <c r="J45" i="4"/>
  <c r="I46" i="4"/>
  <c r="J46" i="2"/>
  <c r="I47" i="2"/>
  <c r="K46" i="2"/>
  <c r="N46" i="2" s="1"/>
  <c r="B54" i="3"/>
  <c r="L43" i="3"/>
  <c r="AP52" i="7"/>
  <c r="AP53" i="5"/>
  <c r="B53" i="2"/>
  <c r="J44" i="3"/>
  <c r="K44" i="3"/>
  <c r="N44" i="3" s="1"/>
  <c r="I45" i="3"/>
  <c r="J45" i="1"/>
  <c r="I46" i="1"/>
  <c r="K45" i="1"/>
  <c r="N45" i="1" s="1"/>
  <c r="M43" i="3"/>
  <c r="B52" i="4"/>
  <c r="B57" i="1"/>
  <c r="M45" i="2"/>
  <c r="L45" i="2"/>
  <c r="L45" i="4" l="1"/>
  <c r="O45" i="1"/>
  <c r="O45" i="4"/>
  <c r="J46" i="4"/>
  <c r="I47" i="4"/>
  <c r="K46" i="4"/>
  <c r="N46" i="4" s="1"/>
  <c r="M46" i="4"/>
  <c r="M45" i="4"/>
  <c r="J46" i="1"/>
  <c r="I47" i="1"/>
  <c r="K46" i="1"/>
  <c r="N46" i="1" s="1"/>
  <c r="B58" i="1"/>
  <c r="L45" i="1"/>
  <c r="O44" i="3"/>
  <c r="B54" i="2"/>
  <c r="O46" i="2"/>
  <c r="B53" i="4"/>
  <c r="J45" i="3"/>
  <c r="I46" i="3"/>
  <c r="K45" i="3"/>
  <c r="N45" i="3" s="1"/>
  <c r="J47" i="2"/>
  <c r="K47" i="2"/>
  <c r="N47" i="2" s="1"/>
  <c r="I48" i="2"/>
  <c r="M45" i="1"/>
  <c r="M44" i="3"/>
  <c r="L44" i="3"/>
  <c r="AP53" i="7"/>
  <c r="AP54" i="5"/>
  <c r="B55" i="3"/>
  <c r="M46" i="2"/>
  <c r="L46" i="2"/>
  <c r="O46" i="4" l="1"/>
  <c r="L47" i="2"/>
  <c r="L46" i="4"/>
  <c r="M47" i="2"/>
  <c r="J47" i="4"/>
  <c r="K47" i="4"/>
  <c r="N47" i="4" s="1"/>
  <c r="I48" i="4"/>
  <c r="M47" i="4"/>
  <c r="B55" i="2"/>
  <c r="J48" i="2"/>
  <c r="I49" i="2"/>
  <c r="K48" i="2"/>
  <c r="N48" i="2" s="1"/>
  <c r="J46" i="3"/>
  <c r="I47" i="3"/>
  <c r="K46" i="3"/>
  <c r="N46" i="3" s="1"/>
  <c r="B54" i="4"/>
  <c r="J47" i="1"/>
  <c r="I48" i="1"/>
  <c r="K47" i="1"/>
  <c r="N47" i="1" s="1"/>
  <c r="M47" i="1"/>
  <c r="AP54" i="7"/>
  <c r="AP55" i="5"/>
  <c r="O45" i="3"/>
  <c r="B59" i="1"/>
  <c r="O46" i="1"/>
  <c r="B56" i="3"/>
  <c r="O47" i="2"/>
  <c r="M45" i="3"/>
  <c r="L45" i="3"/>
  <c r="M46" i="1"/>
  <c r="L46" i="1"/>
  <c r="L47" i="1" l="1"/>
  <c r="M46" i="3"/>
  <c r="O46" i="3"/>
  <c r="L46" i="3"/>
  <c r="L47" i="4"/>
  <c r="J48" i="4"/>
  <c r="I49" i="4"/>
  <c r="K48" i="4"/>
  <c r="N48" i="4" s="1"/>
  <c r="O47" i="1"/>
  <c r="O47" i="4"/>
  <c r="B57" i="3"/>
  <c r="B60" i="1"/>
  <c r="O48" i="2"/>
  <c r="M48" i="2"/>
  <c r="L48" i="2"/>
  <c r="B56" i="2"/>
  <c r="AP55" i="7"/>
  <c r="AP56" i="5"/>
  <c r="J48" i="1"/>
  <c r="K48" i="1"/>
  <c r="N48" i="1" s="1"/>
  <c r="I49" i="1"/>
  <c r="M48" i="1"/>
  <c r="J47" i="3"/>
  <c r="I48" i="3"/>
  <c r="K47" i="3"/>
  <c r="N47" i="3" s="1"/>
  <c r="B55" i="4"/>
  <c r="J49" i="2"/>
  <c r="I50" i="2"/>
  <c r="K49" i="2"/>
  <c r="N49" i="2" s="1"/>
  <c r="M49" i="2"/>
  <c r="L48" i="1" l="1"/>
  <c r="L49" i="2"/>
  <c r="J49" i="4"/>
  <c r="I50" i="4"/>
  <c r="K49" i="4"/>
  <c r="N49" i="4" s="1"/>
  <c r="O48" i="4"/>
  <c r="M47" i="3"/>
  <c r="O48" i="1"/>
  <c r="L48" i="4"/>
  <c r="L47" i="3"/>
  <c r="M48" i="4"/>
  <c r="J50" i="2"/>
  <c r="K50" i="2"/>
  <c r="N50" i="2" s="1"/>
  <c r="I51" i="2"/>
  <c r="B56" i="4"/>
  <c r="J48" i="3"/>
  <c r="K48" i="3"/>
  <c r="N48" i="3" s="1"/>
  <c r="I49" i="3"/>
  <c r="J49" i="1"/>
  <c r="I50" i="1"/>
  <c r="K49" i="1"/>
  <c r="N49" i="1" s="1"/>
  <c r="M49" i="1"/>
  <c r="AP56" i="7"/>
  <c r="AP57" i="5"/>
  <c r="B58" i="3"/>
  <c r="O49" i="2"/>
  <c r="O47" i="3"/>
  <c r="B57" i="2"/>
  <c r="B61" i="1"/>
  <c r="O49" i="1" l="1"/>
  <c r="L49" i="1"/>
  <c r="O49" i="4"/>
  <c r="O50" i="2"/>
  <c r="L49" i="4"/>
  <c r="M49" i="4"/>
  <c r="O48" i="3"/>
  <c r="J50" i="4"/>
  <c r="I51" i="4"/>
  <c r="K50" i="4"/>
  <c r="N50" i="4" s="1"/>
  <c r="M50" i="4"/>
  <c r="AP57" i="7"/>
  <c r="AP58" i="5"/>
  <c r="J50" i="1"/>
  <c r="K50" i="1"/>
  <c r="N50" i="1" s="1"/>
  <c r="I51" i="1"/>
  <c r="J49" i="3"/>
  <c r="I50" i="3"/>
  <c r="K49" i="3"/>
  <c r="N49" i="3" s="1"/>
  <c r="J51" i="2"/>
  <c r="K51" i="2"/>
  <c r="N51" i="2" s="1"/>
  <c r="I52" i="2"/>
  <c r="B62" i="1"/>
  <c r="B57" i="4"/>
  <c r="B58" i="2"/>
  <c r="B59" i="3"/>
  <c r="M48" i="3"/>
  <c r="L48" i="3"/>
  <c r="M50" i="2"/>
  <c r="L50" i="2"/>
  <c r="O49" i="3" l="1"/>
  <c r="O50" i="4"/>
  <c r="M51" i="2"/>
  <c r="L50" i="4"/>
  <c r="J51" i="4"/>
  <c r="I52" i="4"/>
  <c r="K51" i="4"/>
  <c r="N51" i="4" s="1"/>
  <c r="L51" i="2"/>
  <c r="O51" i="2"/>
  <c r="B59" i="2"/>
  <c r="L51" i="1"/>
  <c r="J51" i="1"/>
  <c r="I52" i="1"/>
  <c r="K51" i="1"/>
  <c r="N51" i="1" s="1"/>
  <c r="B63" i="1"/>
  <c r="J52" i="2"/>
  <c r="K52" i="2"/>
  <c r="N52" i="2" s="1"/>
  <c r="I53" i="2"/>
  <c r="M52" i="2"/>
  <c r="M49" i="3"/>
  <c r="L49" i="3"/>
  <c r="O50" i="1"/>
  <c r="J50" i="3"/>
  <c r="I51" i="3"/>
  <c r="K50" i="3"/>
  <c r="N50" i="3" s="1"/>
  <c r="AP58" i="7"/>
  <c r="AP59" i="5"/>
  <c r="B60" i="3"/>
  <c r="B58" i="4"/>
  <c r="M50" i="1"/>
  <c r="L50" i="1"/>
  <c r="O51" i="4" l="1"/>
  <c r="L51" i="4"/>
  <c r="L52" i="2"/>
  <c r="M51" i="4"/>
  <c r="O50" i="3"/>
  <c r="O51" i="1"/>
  <c r="O52" i="2"/>
  <c r="J52" i="4"/>
  <c r="O52" i="4" s="1"/>
  <c r="I53" i="4"/>
  <c r="K52" i="4"/>
  <c r="N52" i="4" s="1"/>
  <c r="M51" i="1"/>
  <c r="J53" i="2"/>
  <c r="K53" i="2"/>
  <c r="N53" i="2" s="1"/>
  <c r="I54" i="2"/>
  <c r="B59" i="4"/>
  <c r="AP59" i="7"/>
  <c r="AP60" i="5"/>
  <c r="J51" i="3"/>
  <c r="I52" i="3"/>
  <c r="K51" i="3"/>
  <c r="N51" i="3" s="1"/>
  <c r="B64" i="1"/>
  <c r="J52" i="1"/>
  <c r="I53" i="1"/>
  <c r="K52" i="1"/>
  <c r="N52" i="1" s="1"/>
  <c r="B61" i="3"/>
  <c r="M50" i="3"/>
  <c r="L50" i="3"/>
  <c r="B60" i="2"/>
  <c r="L52" i="4" l="1"/>
  <c r="L52" i="1"/>
  <c r="L51" i="3"/>
  <c r="M52" i="4"/>
  <c r="M52" i="1"/>
  <c r="M51" i="3"/>
  <c r="J53" i="4"/>
  <c r="I54" i="4"/>
  <c r="K53" i="4"/>
  <c r="N53" i="4" s="1"/>
  <c r="O52" i="1"/>
  <c r="O51" i="3"/>
  <c r="AP60" i="7"/>
  <c r="AP61" i="5"/>
  <c r="B60" i="4"/>
  <c r="O53" i="2"/>
  <c r="B62" i="3"/>
  <c r="J53" i="1"/>
  <c r="K53" i="1"/>
  <c r="N53" i="1" s="1"/>
  <c r="I54" i="1"/>
  <c r="M53" i="1"/>
  <c r="J54" i="2"/>
  <c r="I55" i="2"/>
  <c r="K54" i="2"/>
  <c r="N54" i="2" s="1"/>
  <c r="B61" i="2"/>
  <c r="B65" i="1"/>
  <c r="J52" i="3"/>
  <c r="I53" i="3"/>
  <c r="K52" i="3"/>
  <c r="N52" i="3" s="1"/>
  <c r="M53" i="2"/>
  <c r="L53" i="2"/>
  <c r="O53" i="4" l="1"/>
  <c r="M53" i="4"/>
  <c r="L53" i="4"/>
  <c r="L53" i="1"/>
  <c r="L52" i="3"/>
  <c r="M52" i="3"/>
  <c r="O52" i="3"/>
  <c r="J54" i="4"/>
  <c r="I55" i="4"/>
  <c r="K54" i="4"/>
  <c r="N54" i="4" s="1"/>
  <c r="L54" i="4"/>
  <c r="M54" i="4"/>
  <c r="B62" i="2"/>
  <c r="AP61" i="7"/>
  <c r="AP62" i="5"/>
  <c r="B66" i="1"/>
  <c r="J55" i="2"/>
  <c r="I56" i="2"/>
  <c r="K55" i="2"/>
  <c r="N55" i="2" s="1"/>
  <c r="J54" i="1"/>
  <c r="I55" i="1"/>
  <c r="K54" i="1"/>
  <c r="N54" i="1" s="1"/>
  <c r="J53" i="3"/>
  <c r="K53" i="3"/>
  <c r="N53" i="3" s="1"/>
  <c r="I54" i="3"/>
  <c r="O54" i="2"/>
  <c r="B63" i="3"/>
  <c r="M54" i="2"/>
  <c r="L54" i="2"/>
  <c r="O53" i="1"/>
  <c r="B61" i="4"/>
  <c r="M54" i="1" l="1"/>
  <c r="L53" i="3"/>
  <c r="O55" i="2"/>
  <c r="M53" i="3"/>
  <c r="O54" i="1"/>
  <c r="I56" i="4"/>
  <c r="J55" i="4"/>
  <c r="K55" i="4"/>
  <c r="N55" i="4" s="1"/>
  <c r="L54" i="1"/>
  <c r="O54" i="4"/>
  <c r="O53" i="3"/>
  <c r="B62" i="4"/>
  <c r="J55" i="1"/>
  <c r="K55" i="1"/>
  <c r="N55" i="1" s="1"/>
  <c r="I56" i="1"/>
  <c r="M55" i="1"/>
  <c r="B67" i="1"/>
  <c r="J56" i="2"/>
  <c r="K56" i="2"/>
  <c r="N56" i="2" s="1"/>
  <c r="I57" i="2"/>
  <c r="J54" i="3"/>
  <c r="I55" i="3"/>
  <c r="K54" i="3"/>
  <c r="N54" i="3" s="1"/>
  <c r="B64" i="3"/>
  <c r="M55" i="2"/>
  <c r="L55" i="2"/>
  <c r="AP62" i="7"/>
  <c r="AP63" i="5"/>
  <c r="B63" i="2"/>
  <c r="L55" i="4" l="1"/>
  <c r="O55" i="1"/>
  <c r="L55" i="1"/>
  <c r="O55" i="4"/>
  <c r="J56" i="4"/>
  <c r="K56" i="4"/>
  <c r="N56" i="4" s="1"/>
  <c r="I57" i="4"/>
  <c r="M55" i="4"/>
  <c r="J57" i="2"/>
  <c r="K57" i="2"/>
  <c r="N57" i="2" s="1"/>
  <c r="I58" i="2"/>
  <c r="B63" i="4"/>
  <c r="B64" i="2"/>
  <c r="O54" i="3"/>
  <c r="O56" i="2"/>
  <c r="J56" i="1"/>
  <c r="I57" i="1"/>
  <c r="K56" i="1"/>
  <c r="N56" i="1" s="1"/>
  <c r="AP63" i="7"/>
  <c r="AP64" i="5"/>
  <c r="B65" i="3"/>
  <c r="M54" i="3"/>
  <c r="L54" i="3"/>
  <c r="M56" i="2"/>
  <c r="L56" i="2"/>
  <c r="B68" i="1"/>
  <c r="J55" i="3"/>
  <c r="I56" i="3"/>
  <c r="K55" i="3"/>
  <c r="N55" i="3" s="1"/>
  <c r="O55" i="3" l="1"/>
  <c r="O56" i="4"/>
  <c r="M56" i="1"/>
  <c r="L56" i="4"/>
  <c r="M56" i="4"/>
  <c r="L56" i="1"/>
  <c r="K57" i="4"/>
  <c r="N57" i="4" s="1"/>
  <c r="I58" i="4"/>
  <c r="J57" i="4"/>
  <c r="O57" i="2"/>
  <c r="J58" i="2"/>
  <c r="K58" i="2"/>
  <c r="N58" i="2" s="1"/>
  <c r="I59" i="2"/>
  <c r="J56" i="3"/>
  <c r="K56" i="3"/>
  <c r="N56" i="3" s="1"/>
  <c r="I57" i="3"/>
  <c r="M56" i="3"/>
  <c r="AP64" i="7"/>
  <c r="AP65" i="5"/>
  <c r="J57" i="1"/>
  <c r="I58" i="1"/>
  <c r="K57" i="1"/>
  <c r="N57" i="1" s="1"/>
  <c r="B64" i="4"/>
  <c r="M55" i="3"/>
  <c r="L55" i="3"/>
  <c r="B69" i="1"/>
  <c r="B66" i="3"/>
  <c r="O56" i="1"/>
  <c r="B65" i="2"/>
  <c r="M57" i="2"/>
  <c r="L57" i="2"/>
  <c r="L57" i="1" l="1"/>
  <c r="O56" i="3"/>
  <c r="L56" i="3"/>
  <c r="M57" i="1"/>
  <c r="L57" i="4"/>
  <c r="O57" i="4"/>
  <c r="K58" i="4"/>
  <c r="N58" i="4" s="1"/>
  <c r="I59" i="4"/>
  <c r="L58" i="4"/>
  <c r="J58" i="4"/>
  <c r="O58" i="4" s="1"/>
  <c r="M57" i="4"/>
  <c r="O58" i="2"/>
  <c r="B67" i="3"/>
  <c r="B70" i="1"/>
  <c r="J58" i="1"/>
  <c r="I59" i="1"/>
  <c r="K58" i="1"/>
  <c r="N58" i="1" s="1"/>
  <c r="M58" i="1"/>
  <c r="J57" i="3"/>
  <c r="O57" i="3" s="1"/>
  <c r="K57" i="3"/>
  <c r="N57" i="3" s="1"/>
  <c r="I58" i="3"/>
  <c r="M57" i="3"/>
  <c r="M58" i="2"/>
  <c r="L58" i="2"/>
  <c r="AP65" i="7"/>
  <c r="AP66" i="5"/>
  <c r="B66" i="2"/>
  <c r="B65" i="4"/>
  <c r="O57" i="1"/>
  <c r="J59" i="2"/>
  <c r="I60" i="2"/>
  <c r="K59" i="2"/>
  <c r="N59" i="2" s="1"/>
  <c r="L57" i="3" l="1"/>
  <c r="O58" i="1"/>
  <c r="L58" i="1"/>
  <c r="M58" i="4"/>
  <c r="K59" i="4"/>
  <c r="N59" i="4" s="1"/>
  <c r="I60" i="4"/>
  <c r="J59" i="4"/>
  <c r="J59" i="1"/>
  <c r="K59" i="1"/>
  <c r="N59" i="1" s="1"/>
  <c r="I60" i="1"/>
  <c r="B71" i="1"/>
  <c r="O59" i="2"/>
  <c r="B66" i="4"/>
  <c r="B67" i="2"/>
  <c r="J58" i="3"/>
  <c r="I59" i="3"/>
  <c r="K58" i="3"/>
  <c r="N58" i="3" s="1"/>
  <c r="B68" i="3"/>
  <c r="J60" i="2"/>
  <c r="I61" i="2"/>
  <c r="K60" i="2"/>
  <c r="N60" i="2" s="1"/>
  <c r="M59" i="2"/>
  <c r="L59" i="2"/>
  <c r="AP66" i="7"/>
  <c r="AP67" i="5"/>
  <c r="M60" i="2" l="1"/>
  <c r="O60" i="2"/>
  <c r="L59" i="4"/>
  <c r="M59" i="4"/>
  <c r="O59" i="4"/>
  <c r="J60" i="4"/>
  <c r="I61" i="4"/>
  <c r="K60" i="4"/>
  <c r="N60" i="4" s="1"/>
  <c r="L60" i="2"/>
  <c r="O59" i="1"/>
  <c r="J61" i="2"/>
  <c r="K61" i="2"/>
  <c r="N61" i="2" s="1"/>
  <c r="I62" i="2"/>
  <c r="O58" i="3"/>
  <c r="B68" i="2"/>
  <c r="B72" i="1"/>
  <c r="J60" i="1"/>
  <c r="K60" i="1"/>
  <c r="N60" i="1" s="1"/>
  <c r="I61" i="1"/>
  <c r="AP67" i="7"/>
  <c r="AP68" i="5"/>
  <c r="B69" i="3"/>
  <c r="M58" i="3"/>
  <c r="L58" i="3"/>
  <c r="J59" i="3"/>
  <c r="I60" i="3"/>
  <c r="K59" i="3"/>
  <c r="N59" i="3" s="1"/>
  <c r="B67" i="4"/>
  <c r="M59" i="1"/>
  <c r="L59" i="1"/>
  <c r="M60" i="4" l="1"/>
  <c r="M60" i="1"/>
  <c r="M61" i="2"/>
  <c r="L60" i="4"/>
  <c r="O61" i="2"/>
  <c r="K61" i="4"/>
  <c r="N61" i="4" s="1"/>
  <c r="M61" i="4"/>
  <c r="J61" i="4"/>
  <c r="O61" i="4" s="1"/>
  <c r="I62" i="4"/>
  <c r="O60" i="1"/>
  <c r="L60" i="1"/>
  <c r="L61" i="2"/>
  <c r="O60" i="4"/>
  <c r="B70" i="3"/>
  <c r="B68" i="4"/>
  <c r="O59" i="3"/>
  <c r="J61" i="1"/>
  <c r="I62" i="1"/>
  <c r="K61" i="1"/>
  <c r="N61" i="1" s="1"/>
  <c r="B69" i="2"/>
  <c r="J62" i="2"/>
  <c r="I63" i="2"/>
  <c r="K62" i="2"/>
  <c r="N62" i="2" s="1"/>
  <c r="B73" i="1"/>
  <c r="J60" i="3"/>
  <c r="K60" i="3"/>
  <c r="N60" i="3" s="1"/>
  <c r="I61" i="3"/>
  <c r="AP68" i="7"/>
  <c r="AP69" i="5"/>
  <c r="M59" i="3"/>
  <c r="L59" i="3"/>
  <c r="L61" i="4" l="1"/>
  <c r="K62" i="4"/>
  <c r="N62" i="4" s="1"/>
  <c r="J62" i="4"/>
  <c r="I63" i="4"/>
  <c r="B69" i="4"/>
  <c r="O60" i="3"/>
  <c r="J63" i="2"/>
  <c r="O63" i="2" s="1"/>
  <c r="K63" i="2"/>
  <c r="N63" i="2" s="1"/>
  <c r="I64" i="2"/>
  <c r="L62" i="1"/>
  <c r="J62" i="1"/>
  <c r="I63" i="1"/>
  <c r="K62" i="1"/>
  <c r="N62" i="1" s="1"/>
  <c r="M62" i="1"/>
  <c r="M60" i="3"/>
  <c r="L60" i="3"/>
  <c r="O62" i="2"/>
  <c r="B70" i="2"/>
  <c r="O61" i="1"/>
  <c r="B71" i="3"/>
  <c r="AP70" i="5"/>
  <c r="AP69" i="7"/>
  <c r="J61" i="3"/>
  <c r="K61" i="3"/>
  <c r="N61" i="3" s="1"/>
  <c r="I62" i="3"/>
  <c r="B74" i="1"/>
  <c r="M62" i="2"/>
  <c r="L62" i="2"/>
  <c r="M61" i="1"/>
  <c r="L61" i="1"/>
  <c r="M63" i="2" l="1"/>
  <c r="I64" i="4"/>
  <c r="J63" i="4"/>
  <c r="K63" i="4"/>
  <c r="N63" i="4" s="1"/>
  <c r="L63" i="2"/>
  <c r="L62" i="4"/>
  <c r="O62" i="4"/>
  <c r="M62" i="4"/>
  <c r="B72" i="3"/>
  <c r="B70" i="4"/>
  <c r="AP70" i="7"/>
  <c r="AP71" i="5"/>
  <c r="AP72" i="5" s="1"/>
  <c r="B75" i="1"/>
  <c r="M61" i="3"/>
  <c r="L61" i="3"/>
  <c r="J63" i="1"/>
  <c r="I64" i="1"/>
  <c r="K63" i="1"/>
  <c r="N63" i="1" s="1"/>
  <c r="J64" i="2"/>
  <c r="I65" i="2"/>
  <c r="K64" i="2"/>
  <c r="N64" i="2" s="1"/>
  <c r="B71" i="2"/>
  <c r="O61" i="3"/>
  <c r="J62" i="3"/>
  <c r="K62" i="3"/>
  <c r="N62" i="3" s="1"/>
  <c r="I63" i="3"/>
  <c r="O62" i="1"/>
  <c r="M62" i="3" l="1"/>
  <c r="M63" i="4"/>
  <c r="L63" i="4"/>
  <c r="O63" i="4"/>
  <c r="O62" i="3"/>
  <c r="L62" i="3"/>
  <c r="O63" i="1"/>
  <c r="I65" i="4"/>
  <c r="J64" i="4"/>
  <c r="O64" i="4" s="1"/>
  <c r="K64" i="4"/>
  <c r="N64" i="4" s="1"/>
  <c r="L64" i="4"/>
  <c r="M64" i="4"/>
  <c r="M64" i="2"/>
  <c r="O64" i="2"/>
  <c r="L64" i="2"/>
  <c r="AP72" i="7"/>
  <c r="AP73" i="5"/>
  <c r="AP74" i="5" s="1"/>
  <c r="AP75" i="5" s="1"/>
  <c r="AP76" i="5" s="1"/>
  <c r="AP77" i="5" s="1"/>
  <c r="J64" i="1"/>
  <c r="K64" i="1"/>
  <c r="N64" i="1" s="1"/>
  <c r="I65" i="1"/>
  <c r="B76" i="1"/>
  <c r="J63" i="3"/>
  <c r="O63" i="3" s="1"/>
  <c r="I64" i="3"/>
  <c r="K63" i="3"/>
  <c r="N63" i="3" s="1"/>
  <c r="M63" i="1"/>
  <c r="L63" i="1"/>
  <c r="B71" i="4"/>
  <c r="B72" i="2"/>
  <c r="AP71" i="7"/>
  <c r="J65" i="2"/>
  <c r="I66" i="2"/>
  <c r="K65" i="2"/>
  <c r="N65" i="2" s="1"/>
  <c r="B73" i="3"/>
  <c r="L63" i="3" l="1"/>
  <c r="M63" i="3"/>
  <c r="AP78" i="5"/>
  <c r="AP79" i="5" s="1"/>
  <c r="AP80" i="5" s="1"/>
  <c r="AP81" i="5" s="1"/>
  <c r="AP77" i="7"/>
  <c r="AP76" i="7"/>
  <c r="L65" i="2"/>
  <c r="O64" i="1"/>
  <c r="M65" i="2"/>
  <c r="AP75" i="7"/>
  <c r="K65" i="4"/>
  <c r="N65" i="4" s="1"/>
  <c r="J65" i="4"/>
  <c r="I66" i="4"/>
  <c r="AP74" i="7"/>
  <c r="AP73" i="7"/>
  <c r="B74" i="3"/>
  <c r="J66" i="2"/>
  <c r="K66" i="2"/>
  <c r="N66" i="2" s="1"/>
  <c r="I67" i="2"/>
  <c r="M66" i="2"/>
  <c r="B73" i="2"/>
  <c r="J65" i="1"/>
  <c r="I66" i="1"/>
  <c r="K65" i="1"/>
  <c r="N65" i="1" s="1"/>
  <c r="O65" i="2"/>
  <c r="J64" i="3"/>
  <c r="K64" i="3"/>
  <c r="N64" i="3" s="1"/>
  <c r="I65" i="3"/>
  <c r="B77" i="1"/>
  <c r="B72" i="4"/>
  <c r="M64" i="1"/>
  <c r="L64" i="1"/>
  <c r="AP81" i="7" l="1"/>
  <c r="AP82" i="5"/>
  <c r="AP83" i="5" s="1"/>
  <c r="AP80" i="7"/>
  <c r="L65" i="1"/>
  <c r="L66" i="2"/>
  <c r="AP79" i="7"/>
  <c r="M65" i="1"/>
  <c r="AP78" i="7"/>
  <c r="L65" i="4"/>
  <c r="M65" i="4"/>
  <c r="J66" i="4"/>
  <c r="I67" i="4"/>
  <c r="K66" i="4"/>
  <c r="N66" i="4" s="1"/>
  <c r="O65" i="4"/>
  <c r="J66" i="1"/>
  <c r="K66" i="1"/>
  <c r="N66" i="1" s="1"/>
  <c r="I67" i="1"/>
  <c r="M66" i="1"/>
  <c r="O64" i="3"/>
  <c r="O65" i="1"/>
  <c r="B74" i="2"/>
  <c r="J67" i="2"/>
  <c r="K67" i="2"/>
  <c r="N67" i="2" s="1"/>
  <c r="I68" i="2"/>
  <c r="B78" i="1"/>
  <c r="B73" i="4"/>
  <c r="M64" i="3"/>
  <c r="L64" i="3"/>
  <c r="B75" i="3"/>
  <c r="J65" i="3"/>
  <c r="I66" i="3"/>
  <c r="K65" i="3"/>
  <c r="N65" i="3" s="1"/>
  <c r="M65" i="3"/>
  <c r="O66" i="2"/>
  <c r="AP83" i="7" l="1"/>
  <c r="AP84" i="5"/>
  <c r="AP85" i="5" s="1"/>
  <c r="AP82" i="7"/>
  <c r="L66" i="1"/>
  <c r="L66" i="4"/>
  <c r="O66" i="4"/>
  <c r="M66" i="4"/>
  <c r="O67" i="2"/>
  <c r="O66" i="1"/>
  <c r="J67" i="4"/>
  <c r="K67" i="4"/>
  <c r="N67" i="4" s="1"/>
  <c r="I68" i="4"/>
  <c r="L65" i="3"/>
  <c r="J66" i="3"/>
  <c r="I67" i="3"/>
  <c r="K66" i="3"/>
  <c r="N66" i="3" s="1"/>
  <c r="B74" i="4"/>
  <c r="B79" i="1"/>
  <c r="B75" i="2"/>
  <c r="O65" i="3"/>
  <c r="M67" i="2"/>
  <c r="L67" i="2"/>
  <c r="B76" i="3"/>
  <c r="J68" i="2"/>
  <c r="K68" i="2"/>
  <c r="N68" i="2" s="1"/>
  <c r="I69" i="2"/>
  <c r="M68" i="2"/>
  <c r="J67" i="1"/>
  <c r="I68" i="1"/>
  <c r="K67" i="1"/>
  <c r="N67" i="1" s="1"/>
  <c r="AP85" i="7" l="1"/>
  <c r="AP84" i="7"/>
  <c r="O67" i="4"/>
  <c r="O68" i="2"/>
  <c r="L68" i="2"/>
  <c r="L67" i="4"/>
  <c r="M67" i="4"/>
  <c r="J68" i="4"/>
  <c r="I69" i="4"/>
  <c r="K68" i="4"/>
  <c r="N68" i="4" s="1"/>
  <c r="B76" i="2"/>
  <c r="J68" i="1"/>
  <c r="K68" i="1"/>
  <c r="N68" i="1" s="1"/>
  <c r="I69" i="1"/>
  <c r="J67" i="3"/>
  <c r="I68" i="3"/>
  <c r="K67" i="3"/>
  <c r="N67" i="3" s="1"/>
  <c r="O67" i="1"/>
  <c r="B75" i="4"/>
  <c r="O66" i="3"/>
  <c r="J69" i="2"/>
  <c r="K69" i="2"/>
  <c r="N69" i="2" s="1"/>
  <c r="I70" i="2"/>
  <c r="M67" i="1"/>
  <c r="L67" i="1"/>
  <c r="B77" i="3"/>
  <c r="B80" i="1"/>
  <c r="M66" i="3"/>
  <c r="L66" i="3"/>
  <c r="O69" i="2" l="1"/>
  <c r="M68" i="1"/>
  <c r="M68" i="4"/>
  <c r="L68" i="4"/>
  <c r="K69" i="4"/>
  <c r="N69" i="4" s="1"/>
  <c r="J69" i="4"/>
  <c r="I70" i="4"/>
  <c r="L68" i="1"/>
  <c r="O68" i="4"/>
  <c r="B81" i="1"/>
  <c r="B78" i="3"/>
  <c r="B76" i="4"/>
  <c r="O67" i="3"/>
  <c r="B77" i="2"/>
  <c r="M69" i="2"/>
  <c r="L69" i="2"/>
  <c r="M67" i="3"/>
  <c r="L67" i="3"/>
  <c r="O68" i="1"/>
  <c r="J70" i="2"/>
  <c r="K70" i="2"/>
  <c r="N70" i="2" s="1"/>
  <c r="I71" i="2"/>
  <c r="J68" i="3"/>
  <c r="I69" i="3"/>
  <c r="K68" i="3"/>
  <c r="N68" i="3" s="1"/>
  <c r="J69" i="1"/>
  <c r="K69" i="1"/>
  <c r="N69" i="1" s="1"/>
  <c r="I70" i="1"/>
  <c r="CT30" i="5" l="1"/>
  <c r="A16" i="5" s="1"/>
  <c r="BO33" i="7" a="1"/>
  <c r="BJ33" i="7" a="1"/>
  <c r="BL33" i="7" a="1"/>
  <c r="BM33" i="7" a="1"/>
  <c r="BN33" i="7" a="1"/>
  <c r="M69" i="4"/>
  <c r="O69" i="4"/>
  <c r="M68" i="3"/>
  <c r="M69" i="1"/>
  <c r="L68" i="3"/>
  <c r="L69" i="4"/>
  <c r="J70" i="4"/>
  <c r="O70" i="4" s="1"/>
  <c r="K70" i="4"/>
  <c r="N70" i="4" s="1"/>
  <c r="I71" i="4"/>
  <c r="L69" i="1"/>
  <c r="J70" i="1"/>
  <c r="O70" i="1" s="1"/>
  <c r="I71" i="1"/>
  <c r="K70" i="1"/>
  <c r="N70" i="1" s="1"/>
  <c r="B79" i="3"/>
  <c r="B82" i="1"/>
  <c r="J69" i="3"/>
  <c r="K69" i="3"/>
  <c r="N69" i="3" s="1"/>
  <c r="I70" i="3"/>
  <c r="M70" i="2"/>
  <c r="L70" i="2"/>
  <c r="B77" i="4"/>
  <c r="B78" i="2"/>
  <c r="O70" i="2"/>
  <c r="O69" i="1"/>
  <c r="O68" i="3"/>
  <c r="J71" i="2"/>
  <c r="K71" i="2"/>
  <c r="N71" i="2" s="1"/>
  <c r="I72" i="2"/>
  <c r="BU66" i="7" l="1"/>
  <c r="BT74" i="7"/>
  <c r="BW76" i="7"/>
  <c r="BU69" i="7"/>
  <c r="BU40" i="7"/>
  <c r="BU34" i="7"/>
  <c r="BW69" i="7"/>
  <c r="BT46" i="7"/>
  <c r="BT47" i="7"/>
  <c r="BU62" i="7"/>
  <c r="BT69" i="7"/>
  <c r="BT76" i="7"/>
  <c r="BW70" i="7"/>
  <c r="BT44" i="7"/>
  <c r="BT62" i="7"/>
  <c r="BU55" i="7"/>
  <c r="BW54" i="7"/>
  <c r="BT70" i="7"/>
  <c r="BW71" i="7"/>
  <c r="BT75" i="7"/>
  <c r="BU76" i="7"/>
  <c r="BT48" i="7"/>
  <c r="BW42" i="7"/>
  <c r="BT60" i="7"/>
  <c r="BT54" i="7"/>
  <c r="BU65" i="7"/>
  <c r="BU67" i="7"/>
  <c r="BU58" i="7"/>
  <c r="BW66" i="7"/>
  <c r="BU75" i="7"/>
  <c r="BU47" i="7"/>
  <c r="BT66" i="7"/>
  <c r="BW48" i="7"/>
  <c r="BW65" i="7"/>
  <c r="BU70" i="7"/>
  <c r="BT49" i="7"/>
  <c r="BU45" i="7"/>
  <c r="BT56" i="7"/>
  <c r="BT71" i="7"/>
  <c r="BT58" i="7"/>
  <c r="BT64" i="7"/>
  <c r="BW50" i="7"/>
  <c r="BU53" i="7"/>
  <c r="BW75" i="7"/>
  <c r="BU71" i="7"/>
  <c r="BW39" i="7"/>
  <c r="BT37" i="7"/>
  <c r="BT38" i="7"/>
  <c r="BU63" i="7"/>
  <c r="BT43" i="7"/>
  <c r="BW62" i="7"/>
  <c r="BU60" i="7"/>
  <c r="BW35" i="7"/>
  <c r="BW49" i="7"/>
  <c r="BT40" i="7"/>
  <c r="BU39" i="7"/>
  <c r="BU41" i="7"/>
  <c r="BU35" i="7"/>
  <c r="BW53" i="7"/>
  <c r="BW68" i="7"/>
  <c r="BT42" i="7"/>
  <c r="BW58" i="7"/>
  <c r="BT57" i="7"/>
  <c r="BU61" i="7"/>
  <c r="BW52" i="7"/>
  <c r="BW56" i="7"/>
  <c r="BT41" i="7"/>
  <c r="BU59" i="7"/>
  <c r="BT53" i="7"/>
  <c r="BW57" i="7"/>
  <c r="BU51" i="7"/>
  <c r="BT35" i="7"/>
  <c r="BW61" i="7"/>
  <c r="BT55" i="7"/>
  <c r="BU56" i="7"/>
  <c r="BW67" i="7"/>
  <c r="BT59" i="7"/>
  <c r="BU48" i="7"/>
  <c r="BU49" i="7"/>
  <c r="BW51" i="7"/>
  <c r="BW36" i="7"/>
  <c r="BT61" i="7"/>
  <c r="BW64" i="7"/>
  <c r="BW74" i="7"/>
  <c r="BT50" i="7"/>
  <c r="BW37" i="7"/>
  <c r="BT65" i="7"/>
  <c r="BU43" i="7"/>
  <c r="BT34" i="7"/>
  <c r="BU57" i="7"/>
  <c r="BU42" i="7"/>
  <c r="BW44" i="7"/>
  <c r="BW41" i="7"/>
  <c r="BW40" i="7"/>
  <c r="BT68" i="7"/>
  <c r="BT45" i="7"/>
  <c r="BU52" i="7"/>
  <c r="BT51" i="7"/>
  <c r="BU50" i="7"/>
  <c r="BU37" i="7"/>
  <c r="BW43" i="7"/>
  <c r="BU38" i="7"/>
  <c r="BU36" i="7"/>
  <c r="BW63" i="7"/>
  <c r="BW45" i="7"/>
  <c r="BT67" i="7"/>
  <c r="BW59" i="7"/>
  <c r="BU74" i="7"/>
  <c r="BW38" i="7"/>
  <c r="BU46" i="7"/>
  <c r="BW34" i="7"/>
  <c r="BU68" i="7"/>
  <c r="BT36" i="7"/>
  <c r="BW60" i="7"/>
  <c r="BT63" i="7"/>
  <c r="BU64" i="7"/>
  <c r="BT39" i="7"/>
  <c r="BU54" i="7"/>
  <c r="BW46" i="7"/>
  <c r="BU44" i="7"/>
  <c r="BW55" i="7"/>
  <c r="BT52" i="7"/>
  <c r="BW47" i="7"/>
  <c r="BV67" i="7"/>
  <c r="BZ68" i="7" s="1"/>
  <c r="BV38" i="7"/>
  <c r="BZ39" i="7" s="1"/>
  <c r="BV54" i="7"/>
  <c r="BZ55" i="7" s="1"/>
  <c r="BV71" i="7"/>
  <c r="BZ72" i="7" s="1"/>
  <c r="BV46" i="7"/>
  <c r="BZ47" i="7" s="1"/>
  <c r="BV35" i="7"/>
  <c r="BZ36" i="7" s="1"/>
  <c r="BV57" i="7"/>
  <c r="BZ58" i="7" s="1"/>
  <c r="BV82" i="7"/>
  <c r="BZ83" i="7" s="1"/>
  <c r="BV66" i="7"/>
  <c r="BZ67" i="7" s="1"/>
  <c r="BV83" i="7"/>
  <c r="BZ84" i="7" s="1"/>
  <c r="BV61" i="7"/>
  <c r="BZ62" i="7" s="1"/>
  <c r="BV77" i="7"/>
  <c r="BZ78" i="7" s="1"/>
  <c r="BV79" i="7"/>
  <c r="BZ80" i="7" s="1"/>
  <c r="BV75" i="7"/>
  <c r="BZ76" i="7" s="1"/>
  <c r="BV40" i="7"/>
  <c r="BZ41" i="7" s="1"/>
  <c r="BV63" i="7"/>
  <c r="BZ64" i="7" s="1"/>
  <c r="BV76" i="7"/>
  <c r="BZ77" i="7" s="1"/>
  <c r="BV56" i="7"/>
  <c r="BZ57" i="7" s="1"/>
  <c r="BV41" i="7"/>
  <c r="BZ42" i="7" s="1"/>
  <c r="BV39" i="7"/>
  <c r="BZ40" i="7" s="1"/>
  <c r="BV73" i="7"/>
  <c r="BZ74" i="7" s="1"/>
  <c r="BV53" i="7"/>
  <c r="BZ54" i="7" s="1"/>
  <c r="BV49" i="7"/>
  <c r="BZ50" i="7" s="1"/>
  <c r="BV84" i="7"/>
  <c r="BV64" i="7"/>
  <c r="BZ65" i="7" s="1"/>
  <c r="BV62" i="7"/>
  <c r="BZ63" i="7" s="1"/>
  <c r="BV81" i="7"/>
  <c r="BZ82" i="7" s="1"/>
  <c r="BV42" i="7"/>
  <c r="BZ43" i="7" s="1"/>
  <c r="BV34" i="7"/>
  <c r="BZ35" i="7" s="1"/>
  <c r="BV59" i="7"/>
  <c r="BZ60" i="7" s="1"/>
  <c r="BV52" i="7"/>
  <c r="BZ53" i="7" s="1"/>
  <c r="BV80" i="7"/>
  <c r="BZ81" i="7" s="1"/>
  <c r="BV44" i="7"/>
  <c r="BZ45" i="7" s="1"/>
  <c r="BV45" i="7"/>
  <c r="BZ46" i="7" s="1"/>
  <c r="BV51" i="7"/>
  <c r="BZ52" i="7" s="1"/>
  <c r="BV70" i="7"/>
  <c r="BZ71" i="7" s="1"/>
  <c r="BV36" i="7"/>
  <c r="BZ37" i="7" s="1"/>
  <c r="BV78" i="7"/>
  <c r="BZ79" i="7" s="1"/>
  <c r="BV60" i="7"/>
  <c r="BZ61" i="7" s="1"/>
  <c r="BN33" i="7"/>
  <c r="BV33" i="7" s="1"/>
  <c r="BZ34" i="7" s="1"/>
  <c r="BV47" i="7"/>
  <c r="BZ48" i="7" s="1"/>
  <c r="BV48" i="7"/>
  <c r="BZ49" i="7" s="1"/>
  <c r="BV50" i="7"/>
  <c r="BZ51" i="7" s="1"/>
  <c r="BV68" i="7"/>
  <c r="BZ69" i="7" s="1"/>
  <c r="BV74" i="7"/>
  <c r="BZ75" i="7" s="1"/>
  <c r="BV69" i="7"/>
  <c r="BZ70" i="7" s="1"/>
  <c r="BV72" i="7"/>
  <c r="BZ73" i="7" s="1"/>
  <c r="BV37" i="7"/>
  <c r="BZ38" i="7" s="1"/>
  <c r="BV43" i="7"/>
  <c r="BZ44" i="7" s="1"/>
  <c r="BV65" i="7"/>
  <c r="BZ66" i="7" s="1"/>
  <c r="BV58" i="7"/>
  <c r="BZ59" i="7" s="1"/>
  <c r="BV55" i="7"/>
  <c r="BZ56" i="7" s="1"/>
  <c r="BU78" i="7"/>
  <c r="BU81" i="7"/>
  <c r="BU80" i="7"/>
  <c r="BU79" i="7"/>
  <c r="BM33" i="7"/>
  <c r="BU33" i="7" s="1"/>
  <c r="BU72" i="7"/>
  <c r="BU77" i="7"/>
  <c r="BU83" i="7"/>
  <c r="BU73" i="7"/>
  <c r="BU82" i="7"/>
  <c r="BU84" i="7"/>
  <c r="BT77" i="7"/>
  <c r="BT83" i="7"/>
  <c r="BT84" i="7"/>
  <c r="BT79" i="7"/>
  <c r="BT73" i="7"/>
  <c r="BT72" i="7"/>
  <c r="BT82" i="7"/>
  <c r="BT80" i="7"/>
  <c r="BT81" i="7"/>
  <c r="BL33" i="7"/>
  <c r="BT33" i="7" s="1"/>
  <c r="BT78" i="7"/>
  <c r="BR41" i="7"/>
  <c r="BR34" i="7"/>
  <c r="BR57" i="7"/>
  <c r="BR65" i="7"/>
  <c r="BR47" i="7"/>
  <c r="BR80" i="7"/>
  <c r="BR73" i="7"/>
  <c r="BR84" i="7"/>
  <c r="BR55" i="7"/>
  <c r="BR54" i="7"/>
  <c r="BR61" i="7"/>
  <c r="BR78" i="7"/>
  <c r="BR53" i="7"/>
  <c r="BR37" i="7"/>
  <c r="BR76" i="7"/>
  <c r="BR56" i="7"/>
  <c r="BR49" i="7"/>
  <c r="BR51" i="7"/>
  <c r="BR35" i="7"/>
  <c r="BR52" i="7"/>
  <c r="BR48" i="7"/>
  <c r="BR42" i="7"/>
  <c r="BR69" i="7"/>
  <c r="BR81" i="7"/>
  <c r="BR60" i="7"/>
  <c r="BR79" i="7"/>
  <c r="BR67" i="7"/>
  <c r="BR63" i="7"/>
  <c r="BR70" i="7"/>
  <c r="BR75" i="7"/>
  <c r="BR64" i="7"/>
  <c r="BR36" i="7"/>
  <c r="BR46" i="7"/>
  <c r="BR45" i="7"/>
  <c r="BR66" i="7"/>
  <c r="BR58" i="7"/>
  <c r="BR72" i="7"/>
  <c r="BR82" i="7"/>
  <c r="BR71" i="7"/>
  <c r="BR74" i="7"/>
  <c r="BR77" i="7"/>
  <c r="BJ33" i="7"/>
  <c r="BR33" i="7" s="1"/>
  <c r="I34" i="7" s="1"/>
  <c r="CJ34" i="7" s="1"/>
  <c r="BR39" i="7"/>
  <c r="BR62" i="7"/>
  <c r="BR59" i="7"/>
  <c r="BR43" i="7"/>
  <c r="BR50" i="7"/>
  <c r="BR38" i="7"/>
  <c r="BR44" i="7"/>
  <c r="BR40" i="7"/>
  <c r="BR83" i="7"/>
  <c r="BR68" i="7"/>
  <c r="BO33" i="7"/>
  <c r="BW33" i="7" s="1"/>
  <c r="BW80" i="7"/>
  <c r="BW73" i="7"/>
  <c r="BW83" i="7"/>
  <c r="BW78" i="7"/>
  <c r="BW79" i="7"/>
  <c r="BW84" i="7"/>
  <c r="BW82" i="7"/>
  <c r="BW77" i="7"/>
  <c r="BW81" i="7"/>
  <c r="BW72" i="7"/>
  <c r="L70" i="4"/>
  <c r="M70" i="4"/>
  <c r="O71" i="2"/>
  <c r="J71" i="4"/>
  <c r="I72" i="4"/>
  <c r="K71" i="4"/>
  <c r="N71" i="4" s="1"/>
  <c r="L71" i="2"/>
  <c r="M71" i="2"/>
  <c r="J71" i="1"/>
  <c r="K71" i="1"/>
  <c r="N71" i="1" s="1"/>
  <c r="I72" i="1"/>
  <c r="M71" i="1"/>
  <c r="O69" i="3"/>
  <c r="B83" i="1"/>
  <c r="J72" i="2"/>
  <c r="K72" i="2"/>
  <c r="N72" i="2" s="1"/>
  <c r="I73" i="2"/>
  <c r="M69" i="3"/>
  <c r="L69" i="3"/>
  <c r="M70" i="1"/>
  <c r="L70" i="1"/>
  <c r="B79" i="2"/>
  <c r="B80" i="3"/>
  <c r="B78" i="4"/>
  <c r="J70" i="3"/>
  <c r="I71" i="3"/>
  <c r="K70" i="3"/>
  <c r="N70" i="3" s="1"/>
  <c r="CQ90" i="7" l="1"/>
  <c r="BK33" i="7" a="1"/>
  <c r="CC33" i="7" a="1"/>
  <c r="CC37" i="7" s="1"/>
  <c r="AA14" i="7"/>
  <c r="U13" i="7"/>
  <c r="U12" i="7"/>
  <c r="AA15" i="7"/>
  <c r="AA13" i="7"/>
  <c r="U15" i="7"/>
  <c r="U14" i="7"/>
  <c r="L71" i="4"/>
  <c r="L71" i="1"/>
  <c r="M71" i="4"/>
  <c r="O71" i="1"/>
  <c r="M70" i="3"/>
  <c r="J72" i="4"/>
  <c r="K72" i="4"/>
  <c r="N72" i="4" s="1"/>
  <c r="I73" i="4"/>
  <c r="M72" i="4"/>
  <c r="L72" i="4"/>
  <c r="O71" i="4"/>
  <c r="O70" i="3"/>
  <c r="L70" i="3"/>
  <c r="O72" i="2"/>
  <c r="B84" i="1"/>
  <c r="J72" i="1"/>
  <c r="I73" i="1"/>
  <c r="K72" i="1"/>
  <c r="N72" i="1" s="1"/>
  <c r="B79" i="4"/>
  <c r="B80" i="2"/>
  <c r="M72" i="2"/>
  <c r="L72" i="2"/>
  <c r="J71" i="3"/>
  <c r="O71" i="3" s="1"/>
  <c r="I72" i="3"/>
  <c r="K71" i="3"/>
  <c r="N71" i="3" s="1"/>
  <c r="B81" i="3"/>
  <c r="J73" i="2"/>
  <c r="K73" i="2"/>
  <c r="N73" i="2" s="1"/>
  <c r="I74" i="2"/>
  <c r="X14" i="7" l="1"/>
  <c r="CC49" i="7" a="1"/>
  <c r="BP33" i="7" a="1"/>
  <c r="BS48" i="7"/>
  <c r="BS52" i="7"/>
  <c r="BS79" i="7"/>
  <c r="BS84" i="7"/>
  <c r="BS58" i="7"/>
  <c r="BS81" i="7"/>
  <c r="BS39" i="7"/>
  <c r="BS36" i="7"/>
  <c r="BK33" i="7"/>
  <c r="BS33" i="7" s="1"/>
  <c r="BS37" i="7"/>
  <c r="BS60" i="7"/>
  <c r="BS71" i="7"/>
  <c r="BS73" i="7"/>
  <c r="BS47" i="7"/>
  <c r="BS54" i="7"/>
  <c r="BS82" i="7"/>
  <c r="BS46" i="7"/>
  <c r="BS62" i="7"/>
  <c r="BS65" i="7"/>
  <c r="BS68" i="7"/>
  <c r="BS50" i="7"/>
  <c r="BS53" i="7"/>
  <c r="BS55" i="7"/>
  <c r="BS76" i="7"/>
  <c r="BS45" i="7"/>
  <c r="BS74" i="7"/>
  <c r="BS72" i="7"/>
  <c r="BS34" i="7"/>
  <c r="BS44" i="7"/>
  <c r="BS42" i="7"/>
  <c r="BS83" i="7"/>
  <c r="BS63" i="7"/>
  <c r="BS66" i="7"/>
  <c r="BS40" i="7"/>
  <c r="BS49" i="7"/>
  <c r="BS67" i="7"/>
  <c r="BS70" i="7"/>
  <c r="BS51" i="7"/>
  <c r="BS35" i="7"/>
  <c r="BS69" i="7"/>
  <c r="BS41" i="7"/>
  <c r="BS57" i="7"/>
  <c r="BS38" i="7"/>
  <c r="BS75" i="7"/>
  <c r="BS80" i="7"/>
  <c r="BS64" i="7"/>
  <c r="BS43" i="7"/>
  <c r="BS78" i="7"/>
  <c r="BS77" i="7"/>
  <c r="BS59" i="7"/>
  <c r="BS61" i="7"/>
  <c r="BS56" i="7"/>
  <c r="X13" i="7"/>
  <c r="CD35" i="7"/>
  <c r="CC33" i="7"/>
  <c r="CG35" i="7" s="1"/>
  <c r="F35" i="7" s="1"/>
  <c r="CC35" i="7"/>
  <c r="CD36" i="7"/>
  <c r="CD33" i="7"/>
  <c r="CD34" i="7"/>
  <c r="CC36" i="7"/>
  <c r="CD37" i="7"/>
  <c r="CC34" i="7"/>
  <c r="X15" i="7"/>
  <c r="O72" i="4"/>
  <c r="M72" i="1"/>
  <c r="M73" i="2"/>
  <c r="I74" i="4"/>
  <c r="J73" i="4"/>
  <c r="K73" i="4"/>
  <c r="N73" i="4" s="1"/>
  <c r="O73" i="2"/>
  <c r="L72" i="1"/>
  <c r="J74" i="2"/>
  <c r="K74" i="2"/>
  <c r="N74" i="2" s="1"/>
  <c r="I75" i="2"/>
  <c r="L73" i="2"/>
  <c r="J72" i="3"/>
  <c r="I73" i="3"/>
  <c r="K72" i="3"/>
  <c r="N72" i="3" s="1"/>
  <c r="B80" i="4"/>
  <c r="J73" i="1"/>
  <c r="I74" i="1"/>
  <c r="K73" i="1"/>
  <c r="N73" i="1" s="1"/>
  <c r="B82" i="3"/>
  <c r="M71" i="3"/>
  <c r="L71" i="3"/>
  <c r="B81" i="2"/>
  <c r="O72" i="1"/>
  <c r="B85" i="1"/>
  <c r="CG64" i="7" l="1"/>
  <c r="F64" i="7" s="1"/>
  <c r="CG61" i="7"/>
  <c r="F61" i="7" s="1"/>
  <c r="CG47" i="7"/>
  <c r="F47" i="7" s="1"/>
  <c r="CG83" i="7"/>
  <c r="F83" i="7" s="1"/>
  <c r="CG67" i="7"/>
  <c r="F67" i="7" s="1"/>
  <c r="CG56" i="7"/>
  <c r="F56" i="7" s="1"/>
  <c r="CG53" i="7"/>
  <c r="F53" i="7" s="1"/>
  <c r="CG55" i="7"/>
  <c r="F55" i="7" s="1"/>
  <c r="U16" i="7"/>
  <c r="X16" i="7" s="1"/>
  <c r="AA16" i="7"/>
  <c r="BX68" i="7"/>
  <c r="CA69" i="7" s="1"/>
  <c r="BP33" i="7"/>
  <c r="BX33" i="7" s="1"/>
  <c r="CA34" i="7" s="1"/>
  <c r="BX38" i="7"/>
  <c r="CA39" i="7" s="1"/>
  <c r="BX42" i="7"/>
  <c r="CA43" i="7" s="1"/>
  <c r="BX35" i="7"/>
  <c r="CA36" i="7" s="1"/>
  <c r="BX82" i="7"/>
  <c r="CA83" i="7" s="1"/>
  <c r="BX84" i="7"/>
  <c r="BX36" i="7"/>
  <c r="CA37" i="7" s="1"/>
  <c r="BX73" i="7"/>
  <c r="CA74" i="7" s="1"/>
  <c r="BX56" i="7"/>
  <c r="CA57" i="7" s="1"/>
  <c r="BX78" i="7"/>
  <c r="CA79" i="7" s="1"/>
  <c r="BX51" i="7"/>
  <c r="CA52" i="7" s="1"/>
  <c r="BX83" i="7"/>
  <c r="CA84" i="7" s="1"/>
  <c r="BX54" i="7"/>
  <c r="CA55" i="7" s="1"/>
  <c r="BX75" i="7"/>
  <c r="CA76" i="7" s="1"/>
  <c r="BX67" i="7"/>
  <c r="CA68" i="7" s="1"/>
  <c r="BX50" i="7"/>
  <c r="CA51" i="7" s="1"/>
  <c r="BX43" i="7"/>
  <c r="CA44" i="7" s="1"/>
  <c r="BX79" i="7"/>
  <c r="CA80" i="7" s="1"/>
  <c r="BX71" i="7"/>
  <c r="CA72" i="7" s="1"/>
  <c r="BX61" i="7"/>
  <c r="CA62" i="7" s="1"/>
  <c r="BX40" i="7"/>
  <c r="CA41" i="7" s="1"/>
  <c r="BX66" i="7"/>
  <c r="CA67" i="7" s="1"/>
  <c r="BX45" i="7"/>
  <c r="CA46" i="7" s="1"/>
  <c r="BX70" i="7"/>
  <c r="CA71" i="7" s="1"/>
  <c r="BX53" i="7"/>
  <c r="CA54" i="7" s="1"/>
  <c r="BX46" i="7"/>
  <c r="CA47" i="7" s="1"/>
  <c r="BX48" i="7"/>
  <c r="CA49" i="7" s="1"/>
  <c r="BX63" i="7"/>
  <c r="CA64" i="7" s="1"/>
  <c r="BX76" i="7"/>
  <c r="CA77" i="7" s="1"/>
  <c r="BX77" i="7"/>
  <c r="CA78" i="7" s="1"/>
  <c r="BX47" i="7"/>
  <c r="CA48" i="7" s="1"/>
  <c r="BX72" i="7"/>
  <c r="CA73" i="7" s="1"/>
  <c r="BX34" i="7"/>
  <c r="CA35" i="7" s="1"/>
  <c r="BX41" i="7"/>
  <c r="CA42" i="7" s="1"/>
  <c r="BX55" i="7"/>
  <c r="CA56" i="7" s="1"/>
  <c r="BX64" i="7"/>
  <c r="CA65" i="7" s="1"/>
  <c r="BX37" i="7"/>
  <c r="CA38" i="7" s="1"/>
  <c r="BX44" i="7"/>
  <c r="CA45" i="7" s="1"/>
  <c r="BX69" i="7"/>
  <c r="CA70" i="7" s="1"/>
  <c r="BX74" i="7"/>
  <c r="CA75" i="7" s="1"/>
  <c r="BX60" i="7"/>
  <c r="CA61" i="7" s="1"/>
  <c r="BX59" i="7"/>
  <c r="CA60" i="7" s="1"/>
  <c r="BX58" i="7"/>
  <c r="CA59" i="7" s="1"/>
  <c r="BX57" i="7"/>
  <c r="CA58" i="7" s="1"/>
  <c r="BX81" i="7"/>
  <c r="CA82" i="7" s="1"/>
  <c r="BX49" i="7"/>
  <c r="CA50" i="7" s="1"/>
  <c r="BX39" i="7"/>
  <c r="CA40" i="7" s="1"/>
  <c r="BX62" i="7"/>
  <c r="CA63" i="7" s="1"/>
  <c r="BX80" i="7"/>
  <c r="CA81" i="7" s="1"/>
  <c r="BX65" i="7"/>
  <c r="CA66" i="7" s="1"/>
  <c r="BX52" i="7"/>
  <c r="CA53" i="7" s="1"/>
  <c r="CC53" i="7"/>
  <c r="CC50" i="7"/>
  <c r="CD52" i="7"/>
  <c r="CD53" i="7"/>
  <c r="CD51" i="7"/>
  <c r="CD49" i="7"/>
  <c r="CC51" i="7"/>
  <c r="CC52" i="7"/>
  <c r="CC49" i="7"/>
  <c r="CD50" i="7"/>
  <c r="CG78" i="7"/>
  <c r="F78" i="7" s="1"/>
  <c r="F85" i="7"/>
  <c r="F88" i="7"/>
  <c r="F86" i="7"/>
  <c r="CG45" i="7"/>
  <c r="F45" i="7" s="1"/>
  <c r="CG38" i="7"/>
  <c r="F38" i="7" s="1"/>
  <c r="CG40" i="7"/>
  <c r="F40" i="7" s="1"/>
  <c r="CG70" i="7"/>
  <c r="F70" i="7" s="1"/>
  <c r="CG74" i="7"/>
  <c r="F74" i="7" s="1"/>
  <c r="CG37" i="7"/>
  <c r="F37" i="7" s="1"/>
  <c r="CG80" i="7"/>
  <c r="F80" i="7" s="1"/>
  <c r="CG39" i="7"/>
  <c r="F39" i="7" s="1"/>
  <c r="CG54" i="7"/>
  <c r="F54" i="7" s="1"/>
  <c r="CG48" i="7"/>
  <c r="F48" i="7" s="1"/>
  <c r="CG81" i="7"/>
  <c r="F81" i="7" s="1"/>
  <c r="CG79" i="7"/>
  <c r="F79" i="7" s="1"/>
  <c r="CG68" i="7"/>
  <c r="F68" i="7" s="1"/>
  <c r="CG59" i="7"/>
  <c r="F59" i="7" s="1"/>
  <c r="CG42" i="7"/>
  <c r="F42" i="7" s="1"/>
  <c r="CG60" i="7"/>
  <c r="F60" i="7" s="1"/>
  <c r="CG49" i="7"/>
  <c r="F49" i="7" s="1"/>
  <c r="CG50" i="7"/>
  <c r="F50" i="7" s="1"/>
  <c r="CG82" i="7"/>
  <c r="F82" i="7" s="1"/>
  <c r="CG57" i="7"/>
  <c r="F57" i="7" s="1"/>
  <c r="CG75" i="7"/>
  <c r="F75" i="7" s="1"/>
  <c r="G30" i="7"/>
  <c r="M27" i="7" s="1"/>
  <c r="S27" i="7" s="1"/>
  <c r="CG51" i="7"/>
  <c r="F51" i="7" s="1"/>
  <c r="CG71" i="7"/>
  <c r="F71" i="7" s="1"/>
  <c r="CG52" i="7"/>
  <c r="F52" i="7" s="1"/>
  <c r="CG34" i="7"/>
  <c r="F34" i="7" s="1"/>
  <c r="CG36" i="7"/>
  <c r="F36" i="7" s="1"/>
  <c r="CG63" i="7"/>
  <c r="F63" i="7" s="1"/>
  <c r="CG84" i="7"/>
  <c r="F84" i="7" s="1"/>
  <c r="CG46" i="7"/>
  <c r="F46" i="7" s="1"/>
  <c r="CG43" i="7"/>
  <c r="F43" i="7" s="1"/>
  <c r="CG66" i="7"/>
  <c r="F66" i="7" s="1"/>
  <c r="CG44" i="7"/>
  <c r="F44" i="7" s="1"/>
  <c r="CG58" i="7"/>
  <c r="F58" i="7" s="1"/>
  <c r="CG69" i="7"/>
  <c r="F69" i="7" s="1"/>
  <c r="CG72" i="7"/>
  <c r="F72" i="7" s="1"/>
  <c r="CG76" i="7"/>
  <c r="F76" i="7" s="1"/>
  <c r="CG62" i="7"/>
  <c r="F62" i="7" s="1"/>
  <c r="CG41" i="7"/>
  <c r="F41" i="7" s="1"/>
  <c r="CG65" i="7"/>
  <c r="F65" i="7" s="1"/>
  <c r="CG73" i="7"/>
  <c r="F73" i="7" s="1"/>
  <c r="CG77" i="7"/>
  <c r="F77" i="7" s="1"/>
  <c r="L73" i="1"/>
  <c r="O73" i="4"/>
  <c r="L73" i="4"/>
  <c r="M73" i="1"/>
  <c r="M73" i="4"/>
  <c r="J74" i="4"/>
  <c r="K74" i="4"/>
  <c r="N74" i="4" s="1"/>
  <c r="I75" i="4"/>
  <c r="O73" i="1"/>
  <c r="J75" i="2"/>
  <c r="I76" i="2"/>
  <c r="K75" i="2"/>
  <c r="N75" i="2" s="1"/>
  <c r="O72" i="3"/>
  <c r="O74" i="2"/>
  <c r="B86" i="1"/>
  <c r="J74" i="1"/>
  <c r="I75" i="1"/>
  <c r="K74" i="1"/>
  <c r="N74" i="1" s="1"/>
  <c r="J73" i="3"/>
  <c r="I74" i="3"/>
  <c r="K73" i="3"/>
  <c r="N73" i="3" s="1"/>
  <c r="B82" i="2"/>
  <c r="B83" i="3"/>
  <c r="B81" i="4"/>
  <c r="M72" i="3"/>
  <c r="L72" i="3"/>
  <c r="M74" i="2"/>
  <c r="L74" i="2"/>
  <c r="E34" i="7" l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E65" i="7" s="1"/>
  <c r="E66" i="7" s="1"/>
  <c r="E67" i="7" s="1"/>
  <c r="E68" i="7" s="1"/>
  <c r="E69" i="7" s="1"/>
  <c r="E70" i="7" s="1"/>
  <c r="E71" i="7" s="1"/>
  <c r="E72" i="7" s="1"/>
  <c r="E73" i="7" s="1"/>
  <c r="E74" i="7" s="1"/>
  <c r="E75" i="7" s="1"/>
  <c r="E76" i="7" s="1"/>
  <c r="E77" i="7" s="1"/>
  <c r="E78" i="7" s="1"/>
  <c r="E79" i="7" s="1"/>
  <c r="E80" i="7" s="1"/>
  <c r="E81" i="7" s="1"/>
  <c r="E82" i="7" s="1"/>
  <c r="E83" i="7" s="1"/>
  <c r="E84" i="7" s="1"/>
  <c r="E85" i="7" s="1"/>
  <c r="E86" i="7" s="1"/>
  <c r="E87" i="7" s="1"/>
  <c r="E88" i="7" s="1"/>
  <c r="CS41" i="7"/>
  <c r="CP54" i="7"/>
  <c r="CR39" i="7"/>
  <c r="CU46" i="7"/>
  <c r="CR75" i="7"/>
  <c r="CU63" i="7"/>
  <c r="CS83" i="7"/>
  <c r="CU71" i="7"/>
  <c r="CS36" i="7"/>
  <c r="CP52" i="7"/>
  <c r="CS57" i="7"/>
  <c r="CR42" i="7"/>
  <c r="CP64" i="7"/>
  <c r="CS62" i="7"/>
  <c r="CR71" i="7"/>
  <c r="CT36" i="7"/>
  <c r="CP75" i="7"/>
  <c r="CS34" i="7"/>
  <c r="CT46" i="7"/>
  <c r="CU61" i="7"/>
  <c r="CR35" i="7"/>
  <c r="CU58" i="7"/>
  <c r="CP39" i="7"/>
  <c r="CP79" i="7"/>
  <c r="CU75" i="7"/>
  <c r="CT56" i="7"/>
  <c r="CP33" i="7"/>
  <c r="CS47" i="7"/>
  <c r="CS42" i="7"/>
  <c r="CU59" i="7"/>
  <c r="CR49" i="7"/>
  <c r="CT62" i="7"/>
  <c r="CU56" i="7"/>
  <c r="CT60" i="7"/>
  <c r="CT83" i="7"/>
  <c r="CR36" i="7"/>
  <c r="CP40" i="7"/>
  <c r="CT68" i="7"/>
  <c r="CR64" i="7"/>
  <c r="CT67" i="7"/>
  <c r="CP74" i="7"/>
  <c r="CS49" i="7"/>
  <c r="CR78" i="7"/>
  <c r="CR44" i="7"/>
  <c r="CR53" i="7"/>
  <c r="CT45" i="7"/>
  <c r="CT33" i="7"/>
  <c r="CU64" i="7"/>
  <c r="CR76" i="7"/>
  <c r="CS54" i="7"/>
  <c r="CR83" i="7"/>
  <c r="CS61" i="7"/>
  <c r="CP77" i="7"/>
  <c r="CT52" i="7"/>
  <c r="CR47" i="7"/>
  <c r="CT82" i="7"/>
  <c r="CR40" i="7"/>
  <c r="CU54" i="7"/>
  <c r="CP71" i="7"/>
  <c r="CP70" i="7"/>
  <c r="CT55" i="7"/>
  <c r="CU43" i="7"/>
  <c r="CS53" i="7"/>
  <c r="CR48" i="7"/>
  <c r="CT76" i="7"/>
  <c r="CS65" i="7"/>
  <c r="CU70" i="7"/>
  <c r="CS51" i="7"/>
  <c r="CR77" i="7"/>
  <c r="CT48" i="7"/>
  <c r="CP81" i="7"/>
  <c r="CR38" i="7"/>
  <c r="CP38" i="7"/>
  <c r="CR60" i="7"/>
  <c r="CR62" i="7"/>
  <c r="CR57" i="7"/>
  <c r="CP80" i="7"/>
  <c r="CU76" i="7"/>
  <c r="CS52" i="7"/>
  <c r="CP60" i="7"/>
  <c r="CR72" i="7"/>
  <c r="CU66" i="7"/>
  <c r="CS46" i="7"/>
  <c r="CS73" i="7"/>
  <c r="CT74" i="7"/>
  <c r="CU79" i="7"/>
  <c r="CU42" i="7"/>
  <c r="CS63" i="7"/>
  <c r="CR74" i="7"/>
  <c r="CU41" i="7"/>
  <c r="CS82" i="7"/>
  <c r="CP41" i="7"/>
  <c r="CP69" i="7"/>
  <c r="CR68" i="7"/>
  <c r="CR61" i="7"/>
  <c r="CU84" i="7"/>
  <c r="CR45" i="7"/>
  <c r="CT77" i="7"/>
  <c r="CU48" i="7"/>
  <c r="CR73" i="7"/>
  <c r="CT66" i="7"/>
  <c r="CS71" i="7"/>
  <c r="CU60" i="7"/>
  <c r="CP45" i="7"/>
  <c r="CP46" i="7"/>
  <c r="CS67" i="7"/>
  <c r="CT84" i="7"/>
  <c r="CR43" i="7"/>
  <c r="CT73" i="7"/>
  <c r="CU67" i="7"/>
  <c r="CS38" i="7"/>
  <c r="CP76" i="7"/>
  <c r="CT43" i="7"/>
  <c r="CR58" i="7"/>
  <c r="CP48" i="7"/>
  <c r="CP34" i="7"/>
  <c r="CP56" i="7"/>
  <c r="CS58" i="7"/>
  <c r="CS64" i="7"/>
  <c r="CU35" i="7"/>
  <c r="CS68" i="7"/>
  <c r="CU47" i="7"/>
  <c r="CU34" i="7"/>
  <c r="CS60" i="7"/>
  <c r="CU77" i="7"/>
  <c r="CS39" i="7"/>
  <c r="CS78" i="7"/>
  <c r="CT70" i="7"/>
  <c r="CR79" i="7"/>
  <c r="CS75" i="7"/>
  <c r="CT57" i="7"/>
  <c r="CP84" i="7"/>
  <c r="CR70" i="7"/>
  <c r="CS48" i="7"/>
  <c r="CU78" i="7"/>
  <c r="CU65" i="7"/>
  <c r="CP47" i="7"/>
  <c r="CS80" i="7"/>
  <c r="CP68" i="7"/>
  <c r="CT51" i="7"/>
  <c r="CS74" i="7"/>
  <c r="CR46" i="7"/>
  <c r="CT53" i="7"/>
  <c r="CT50" i="7"/>
  <c r="CS50" i="7"/>
  <c r="CU37" i="7"/>
  <c r="CU72" i="7"/>
  <c r="CT44" i="7"/>
  <c r="CS45" i="7"/>
  <c r="CS72" i="7"/>
  <c r="CR80" i="7"/>
  <c r="CR59" i="7"/>
  <c r="CT71" i="7"/>
  <c r="CT65" i="7"/>
  <c r="CR81" i="7"/>
  <c r="CP73" i="7"/>
  <c r="CU80" i="7"/>
  <c r="CU38" i="7"/>
  <c r="CU82" i="7"/>
  <c r="CP59" i="7"/>
  <c r="CP78" i="7"/>
  <c r="CS81" i="7"/>
  <c r="CP55" i="7"/>
  <c r="CP62" i="7"/>
  <c r="CT61" i="7"/>
  <c r="CT69" i="7"/>
  <c r="CR41" i="7"/>
  <c r="CP82" i="7"/>
  <c r="CT80" i="7"/>
  <c r="CT58" i="7"/>
  <c r="CP61" i="7"/>
  <c r="CT39" i="7"/>
  <c r="CS43" i="7"/>
  <c r="CT63" i="7"/>
  <c r="CU40" i="7"/>
  <c r="CP58" i="7"/>
  <c r="CU57" i="7"/>
  <c r="CP57" i="7"/>
  <c r="CP53" i="7"/>
  <c r="CU62" i="7"/>
  <c r="CR51" i="7"/>
  <c r="CP43" i="7"/>
  <c r="CU45" i="7"/>
  <c r="CU55" i="7"/>
  <c r="CU81" i="7"/>
  <c r="CS40" i="7"/>
  <c r="CR56" i="7"/>
  <c r="CS33" i="7"/>
  <c r="CU44" i="7"/>
  <c r="CU68" i="7"/>
  <c r="CP67" i="7"/>
  <c r="CR66" i="7"/>
  <c r="CS66" i="7"/>
  <c r="CT42" i="7"/>
  <c r="CS56" i="7"/>
  <c r="CR65" i="7"/>
  <c r="CP63" i="7"/>
  <c r="CP50" i="7"/>
  <c r="CT59" i="7"/>
  <c r="CU74" i="7"/>
  <c r="CP44" i="7"/>
  <c r="CP37" i="7"/>
  <c r="CS76" i="7"/>
  <c r="CU52" i="7"/>
  <c r="CT72" i="7"/>
  <c r="CT78" i="7"/>
  <c r="CT38" i="7"/>
  <c r="CS84" i="7"/>
  <c r="CR84" i="7"/>
  <c r="CT41" i="7"/>
  <c r="CR33" i="7"/>
  <c r="CT54" i="7"/>
  <c r="CP66" i="7"/>
  <c r="CR82" i="7"/>
  <c r="CS35" i="7"/>
  <c r="CR55" i="7"/>
  <c r="CR63" i="7"/>
  <c r="CR34" i="7"/>
  <c r="CU69" i="7"/>
  <c r="CT37" i="7"/>
  <c r="CT47" i="7"/>
  <c r="CS70" i="7"/>
  <c r="CR54" i="7"/>
  <c r="CS79" i="7"/>
  <c r="CT34" i="7"/>
  <c r="CP51" i="7"/>
  <c r="CU49" i="7"/>
  <c r="CT35" i="7"/>
  <c r="CR52" i="7"/>
  <c r="CU33" i="7"/>
  <c r="CP36" i="7"/>
  <c r="CS44" i="7"/>
  <c r="CU36" i="7"/>
  <c r="CP42" i="7"/>
  <c r="CU83" i="7"/>
  <c r="CS69" i="7"/>
  <c r="CT40" i="7"/>
  <c r="CR67" i="7"/>
  <c r="CS37" i="7"/>
  <c r="CR50" i="7"/>
  <c r="CP83" i="7"/>
  <c r="CU39" i="7"/>
  <c r="CP72" i="7"/>
  <c r="CR37" i="7"/>
  <c r="CU73" i="7"/>
  <c r="CU50" i="7"/>
  <c r="CP35" i="7"/>
  <c r="CS77" i="7"/>
  <c r="CR69" i="7"/>
  <c r="CT49" i="7"/>
  <c r="CS59" i="7"/>
  <c r="CT79" i="7"/>
  <c r="CS55" i="7"/>
  <c r="CU51" i="7"/>
  <c r="CP65" i="7"/>
  <c r="CT81" i="7"/>
  <c r="CT64" i="7"/>
  <c r="CT75" i="7"/>
  <c r="CU53" i="7"/>
  <c r="CP49" i="7"/>
  <c r="P27" i="7"/>
  <c r="O74" i="4"/>
  <c r="M74" i="4"/>
  <c r="M74" i="1"/>
  <c r="L74" i="4"/>
  <c r="L74" i="1"/>
  <c r="O73" i="3"/>
  <c r="L73" i="3"/>
  <c r="J75" i="4"/>
  <c r="O75" i="4" s="1"/>
  <c r="K75" i="4"/>
  <c r="N75" i="4" s="1"/>
  <c r="I76" i="4"/>
  <c r="M75" i="4"/>
  <c r="L75" i="4"/>
  <c r="M73" i="3"/>
  <c r="O75" i="2"/>
  <c r="O74" i="1"/>
  <c r="B87" i="1"/>
  <c r="J76" i="2"/>
  <c r="K76" i="2"/>
  <c r="N76" i="2" s="1"/>
  <c r="I77" i="2"/>
  <c r="B82" i="4"/>
  <c r="M75" i="2"/>
  <c r="L75" i="2"/>
  <c r="B83" i="2"/>
  <c r="B84" i="3"/>
  <c r="J74" i="3"/>
  <c r="I75" i="3"/>
  <c r="K74" i="3"/>
  <c r="N74" i="3" s="1"/>
  <c r="J75" i="1"/>
  <c r="K75" i="1"/>
  <c r="N75" i="1" s="1"/>
  <c r="I76" i="1"/>
  <c r="CC41" i="7" l="1" a="1"/>
  <c r="CD42" i="7" s="1"/>
  <c r="CU90" i="7"/>
  <c r="CT90" i="7"/>
  <c r="CP90" i="7"/>
  <c r="CS90" i="7"/>
  <c r="CR90" i="7"/>
  <c r="J76" i="4"/>
  <c r="I77" i="4"/>
  <c r="K76" i="4"/>
  <c r="N76" i="4" s="1"/>
  <c r="J75" i="3"/>
  <c r="K75" i="3"/>
  <c r="N75" i="3" s="1"/>
  <c r="I76" i="3"/>
  <c r="B85" i="3"/>
  <c r="B83" i="4"/>
  <c r="O76" i="2"/>
  <c r="B88" i="1"/>
  <c r="O75" i="1"/>
  <c r="M75" i="1"/>
  <c r="L75" i="1"/>
  <c r="O74" i="3"/>
  <c r="B84" i="2"/>
  <c r="M76" i="2"/>
  <c r="L76" i="2"/>
  <c r="J76" i="1"/>
  <c r="K76" i="1"/>
  <c r="N76" i="1" s="1"/>
  <c r="I77" i="1"/>
  <c r="M74" i="3"/>
  <c r="L74" i="3"/>
  <c r="J77" i="2"/>
  <c r="K77" i="2"/>
  <c r="N77" i="2" s="1"/>
  <c r="I78" i="2"/>
  <c r="CD45" i="7" l="1"/>
  <c r="CC42" i="7"/>
  <c r="CC41" i="7"/>
  <c r="CH44" i="7" s="1"/>
  <c r="C44" i="7" s="1"/>
  <c r="CC45" i="7"/>
  <c r="CC43" i="7"/>
  <c r="CD41" i="7"/>
  <c r="CD43" i="7"/>
  <c r="CC44" i="7"/>
  <c r="CD44" i="7"/>
  <c r="CH67" i="7"/>
  <c r="C67" i="7" s="1"/>
  <c r="CH54" i="7"/>
  <c r="C54" i="7" s="1"/>
  <c r="CH62" i="7"/>
  <c r="C62" i="7" s="1"/>
  <c r="CH59" i="7"/>
  <c r="C59" i="7" s="1"/>
  <c r="C86" i="7"/>
  <c r="CH50" i="7"/>
  <c r="C50" i="7" s="1"/>
  <c r="C85" i="7"/>
  <c r="O76" i="1"/>
  <c r="M75" i="3"/>
  <c r="L76" i="4"/>
  <c r="L77" i="2"/>
  <c r="J77" i="4"/>
  <c r="I78" i="4"/>
  <c r="K77" i="4"/>
  <c r="N77" i="4" s="1"/>
  <c r="M77" i="4"/>
  <c r="L77" i="4"/>
  <c r="O76" i="4"/>
  <c r="M77" i="2"/>
  <c r="L75" i="3"/>
  <c r="M76" i="4"/>
  <c r="J77" i="1"/>
  <c r="I78" i="1"/>
  <c r="K77" i="1"/>
  <c r="N77" i="1" s="1"/>
  <c r="B85" i="2"/>
  <c r="J78" i="2"/>
  <c r="I79" i="2"/>
  <c r="K78" i="2"/>
  <c r="N78" i="2" s="1"/>
  <c r="J76" i="3"/>
  <c r="K76" i="3"/>
  <c r="N76" i="3" s="1"/>
  <c r="I77" i="3"/>
  <c r="M76" i="3"/>
  <c r="B84" i="4"/>
  <c r="O77" i="2"/>
  <c r="M76" i="1"/>
  <c r="L76" i="1"/>
  <c r="B89" i="1"/>
  <c r="B86" i="3"/>
  <c r="O75" i="3"/>
  <c r="C88" i="7" l="1"/>
  <c r="CH72" i="7"/>
  <c r="C72" i="7" s="1"/>
  <c r="CH51" i="7"/>
  <c r="C51" i="7" s="1"/>
  <c r="CH73" i="7"/>
  <c r="C73" i="7" s="1"/>
  <c r="CH68" i="7"/>
  <c r="C68" i="7" s="1"/>
  <c r="CH78" i="7"/>
  <c r="C78" i="7" s="1"/>
  <c r="CH42" i="7"/>
  <c r="C42" i="7" s="1"/>
  <c r="C30" i="7"/>
  <c r="M18" i="7" s="1"/>
  <c r="M26" i="7" s="1"/>
  <c r="P26" i="7" s="1"/>
  <c r="CH75" i="7"/>
  <c r="C75" i="7" s="1"/>
  <c r="CH49" i="7"/>
  <c r="C49" i="7" s="1"/>
  <c r="CH37" i="7"/>
  <c r="C37" i="7" s="1"/>
  <c r="CH46" i="7"/>
  <c r="C46" i="7" s="1"/>
  <c r="CH41" i="7"/>
  <c r="C41" i="7" s="1"/>
  <c r="CH58" i="7"/>
  <c r="C58" i="7" s="1"/>
  <c r="CH52" i="7"/>
  <c r="C52" i="7" s="1"/>
  <c r="CH61" i="7"/>
  <c r="C61" i="7" s="1"/>
  <c r="CH69" i="7"/>
  <c r="C69" i="7" s="1"/>
  <c r="CH34" i="7"/>
  <c r="C34" i="7" s="1"/>
  <c r="CH65" i="7"/>
  <c r="C65" i="7" s="1"/>
  <c r="CH63" i="7"/>
  <c r="C63" i="7" s="1"/>
  <c r="CH55" i="7"/>
  <c r="C55" i="7" s="1"/>
  <c r="CH74" i="7"/>
  <c r="C74" i="7" s="1"/>
  <c r="CH39" i="7"/>
  <c r="C39" i="7" s="1"/>
  <c r="CH48" i="7"/>
  <c r="C48" i="7" s="1"/>
  <c r="CH57" i="7"/>
  <c r="C57" i="7" s="1"/>
  <c r="CH70" i="7"/>
  <c r="C70" i="7" s="1"/>
  <c r="CH45" i="7"/>
  <c r="C45" i="7" s="1"/>
  <c r="CH56" i="7"/>
  <c r="C56" i="7" s="1"/>
  <c r="CH77" i="7"/>
  <c r="C77" i="7" s="1"/>
  <c r="CH83" i="7"/>
  <c r="C83" i="7" s="1"/>
  <c r="CH43" i="7"/>
  <c r="C43" i="7" s="1"/>
  <c r="CH36" i="7"/>
  <c r="C36" i="7" s="1"/>
  <c r="CH40" i="7"/>
  <c r="C40" i="7" s="1"/>
  <c r="CH76" i="7"/>
  <c r="C76" i="7" s="1"/>
  <c r="CH79" i="7"/>
  <c r="C79" i="7" s="1"/>
  <c r="CH64" i="7"/>
  <c r="C64" i="7" s="1"/>
  <c r="CH82" i="7"/>
  <c r="C82" i="7" s="1"/>
  <c r="CH66" i="7"/>
  <c r="C66" i="7" s="1"/>
  <c r="CH38" i="7"/>
  <c r="C38" i="7" s="1"/>
  <c r="CH84" i="7"/>
  <c r="C84" i="7" s="1"/>
  <c r="CH47" i="7"/>
  <c r="C47" i="7" s="1"/>
  <c r="CH35" i="7"/>
  <c r="C35" i="7" s="1"/>
  <c r="CH53" i="7"/>
  <c r="C53" i="7" s="1"/>
  <c r="CH80" i="7"/>
  <c r="C80" i="7" s="1"/>
  <c r="CH71" i="7"/>
  <c r="C71" i="7" s="1"/>
  <c r="CH81" i="7"/>
  <c r="C81" i="7" s="1"/>
  <c r="CH60" i="7"/>
  <c r="C60" i="7" s="1"/>
  <c r="S26" i="7"/>
  <c r="O77" i="4"/>
  <c r="L76" i="3"/>
  <c r="O78" i="2"/>
  <c r="M78" i="2"/>
  <c r="L78" i="2"/>
  <c r="J78" i="4"/>
  <c r="I79" i="4"/>
  <c r="K78" i="4"/>
  <c r="N78" i="4" s="1"/>
  <c r="B87" i="3"/>
  <c r="B90" i="1"/>
  <c r="B85" i="4"/>
  <c r="B86" i="2"/>
  <c r="O77" i="1"/>
  <c r="J77" i="3"/>
  <c r="K77" i="3"/>
  <c r="N77" i="3" s="1"/>
  <c r="I78" i="3"/>
  <c r="J78" i="1"/>
  <c r="O78" i="1" s="1"/>
  <c r="I79" i="1"/>
  <c r="K78" i="1"/>
  <c r="N78" i="1" s="1"/>
  <c r="M78" i="1"/>
  <c r="O76" i="3"/>
  <c r="J79" i="2"/>
  <c r="K79" i="2"/>
  <c r="N79" i="2" s="1"/>
  <c r="I80" i="2"/>
  <c r="M77" i="1"/>
  <c r="L77" i="1"/>
  <c r="B34" i="7" l="1"/>
  <c r="J34" i="7" s="1"/>
  <c r="CL34" i="7" s="1"/>
  <c r="L78" i="4"/>
  <c r="L78" i="1"/>
  <c r="M79" i="2"/>
  <c r="I80" i="4"/>
  <c r="K79" i="4"/>
  <c r="N79" i="4" s="1"/>
  <c r="L79" i="4"/>
  <c r="J79" i="4"/>
  <c r="O79" i="4" s="1"/>
  <c r="O78" i="4"/>
  <c r="L79" i="2"/>
  <c r="M78" i="4"/>
  <c r="J80" i="2"/>
  <c r="I81" i="2"/>
  <c r="K80" i="2"/>
  <c r="N80" i="2" s="1"/>
  <c r="B87" i="2"/>
  <c r="O77" i="3"/>
  <c r="J79" i="1"/>
  <c r="K79" i="1"/>
  <c r="N79" i="1" s="1"/>
  <c r="I80" i="1"/>
  <c r="J78" i="3"/>
  <c r="K78" i="3"/>
  <c r="N78" i="3" s="1"/>
  <c r="I79" i="3"/>
  <c r="M78" i="3"/>
  <c r="B86" i="4"/>
  <c r="B91" i="1"/>
  <c r="O79" i="2"/>
  <c r="M77" i="3"/>
  <c r="L77" i="3"/>
  <c r="B88" i="3"/>
  <c r="K34" i="7" l="1"/>
  <c r="O34" i="7" s="1"/>
  <c r="I35" i="7"/>
  <c r="B35" i="7"/>
  <c r="N34" i="7"/>
  <c r="B36" i="7"/>
  <c r="P34" i="7"/>
  <c r="CM34" i="7" s="1"/>
  <c r="CJ35" i="7"/>
  <c r="K35" i="7"/>
  <c r="CK35" i="7" s="1"/>
  <c r="J35" i="7"/>
  <c r="I36" i="7"/>
  <c r="M34" i="7"/>
  <c r="CK34" i="7"/>
  <c r="L34" i="7"/>
  <c r="CN34" i="7" s="1"/>
  <c r="O78" i="3"/>
  <c r="L78" i="3"/>
  <c r="M79" i="4"/>
  <c r="K80" i="4"/>
  <c r="N80" i="4" s="1"/>
  <c r="J80" i="4"/>
  <c r="I81" i="4"/>
  <c r="O79" i="1"/>
  <c r="B92" i="1"/>
  <c r="J79" i="3"/>
  <c r="I80" i="3"/>
  <c r="K79" i="3"/>
  <c r="N79" i="3" s="1"/>
  <c r="M79" i="1"/>
  <c r="L79" i="1"/>
  <c r="B88" i="2"/>
  <c r="O80" i="2"/>
  <c r="B87" i="4"/>
  <c r="J81" i="2"/>
  <c r="I82" i="2"/>
  <c r="K81" i="2"/>
  <c r="N81" i="2" s="1"/>
  <c r="B89" i="3"/>
  <c r="J80" i="1"/>
  <c r="K80" i="1"/>
  <c r="N80" i="1" s="1"/>
  <c r="I81" i="1"/>
  <c r="M80" i="2"/>
  <c r="L80" i="2"/>
  <c r="L35" i="7" l="1"/>
  <c r="CN35" i="7" s="1"/>
  <c r="CJ36" i="7"/>
  <c r="J36" i="7"/>
  <c r="I37" i="7"/>
  <c r="K36" i="7"/>
  <c r="L36" i="7" s="1"/>
  <c r="CN36" i="7" s="1"/>
  <c r="P35" i="7"/>
  <c r="CM35" i="7" s="1"/>
  <c r="N35" i="7"/>
  <c r="M35" i="7"/>
  <c r="O35" i="7"/>
  <c r="CL35" i="7"/>
  <c r="B37" i="7"/>
  <c r="N36" i="7"/>
  <c r="M80" i="1"/>
  <c r="M80" i="4"/>
  <c r="O80" i="1"/>
  <c r="L80" i="4"/>
  <c r="L80" i="1"/>
  <c r="O79" i="3"/>
  <c r="I82" i="4"/>
  <c r="K81" i="4"/>
  <c r="N81" i="4" s="1"/>
  <c r="J81" i="4"/>
  <c r="O81" i="4" s="1"/>
  <c r="L81" i="4"/>
  <c r="O80" i="4"/>
  <c r="J80" i="3"/>
  <c r="K80" i="3"/>
  <c r="N80" i="3" s="1"/>
  <c r="I81" i="3"/>
  <c r="B93" i="1"/>
  <c r="B90" i="3"/>
  <c r="J82" i="2"/>
  <c r="K82" i="2"/>
  <c r="N82" i="2" s="1"/>
  <c r="I83" i="2"/>
  <c r="O81" i="2"/>
  <c r="B89" i="2"/>
  <c r="M79" i="3"/>
  <c r="L79" i="3"/>
  <c r="L81" i="1"/>
  <c r="J81" i="1"/>
  <c r="O81" i="1" s="1"/>
  <c r="I82" i="1"/>
  <c r="K81" i="1"/>
  <c r="N81" i="1" s="1"/>
  <c r="M81" i="1"/>
  <c r="B88" i="4"/>
  <c r="M81" i="2"/>
  <c r="L81" i="2"/>
  <c r="B38" i="7" l="1"/>
  <c r="P36" i="7"/>
  <c r="CM36" i="7" s="1"/>
  <c r="J37" i="7"/>
  <c r="K37" i="7"/>
  <c r="M37" i="7" s="1"/>
  <c r="I38" i="7"/>
  <c r="CJ37" i="7"/>
  <c r="CL36" i="7"/>
  <c r="O36" i="7"/>
  <c r="M36" i="7"/>
  <c r="CK36" i="7"/>
  <c r="O80" i="3"/>
  <c r="J82" i="4"/>
  <c r="I83" i="4"/>
  <c r="K82" i="4"/>
  <c r="N82" i="4" s="1"/>
  <c r="M81" i="4"/>
  <c r="J82" i="1"/>
  <c r="K82" i="1"/>
  <c r="N82" i="1" s="1"/>
  <c r="I83" i="1"/>
  <c r="M82" i="2"/>
  <c r="L82" i="2"/>
  <c r="J81" i="3"/>
  <c r="I82" i="3"/>
  <c r="K81" i="3"/>
  <c r="N81" i="3" s="1"/>
  <c r="B89" i="4"/>
  <c r="J83" i="2"/>
  <c r="K83" i="2"/>
  <c r="N83" i="2" s="1"/>
  <c r="I84" i="2"/>
  <c r="M83" i="2"/>
  <c r="B90" i="2"/>
  <c r="B91" i="3"/>
  <c r="B94" i="1"/>
  <c r="O82" i="2"/>
  <c r="M80" i="3"/>
  <c r="L80" i="3"/>
  <c r="P37" i="7" l="1"/>
  <c r="CM37" i="7" s="1"/>
  <c r="J38" i="7"/>
  <c r="I39" i="7"/>
  <c r="K38" i="7"/>
  <c r="CK38" i="7" s="1"/>
  <c r="CJ38" i="7"/>
  <c r="O37" i="7"/>
  <c r="CL37" i="7"/>
  <c r="N37" i="7"/>
  <c r="L37" i="7"/>
  <c r="CN37" i="7" s="1"/>
  <c r="CK37" i="7"/>
  <c r="B39" i="7"/>
  <c r="M82" i="4"/>
  <c r="L83" i="2"/>
  <c r="M82" i="1"/>
  <c r="L82" i="1"/>
  <c r="J83" i="4"/>
  <c r="I84" i="4"/>
  <c r="K83" i="4"/>
  <c r="N83" i="4" s="1"/>
  <c r="L83" i="4"/>
  <c r="O81" i="3"/>
  <c r="O82" i="4"/>
  <c r="L82" i="4"/>
  <c r="B91" i="2"/>
  <c r="O83" i="2"/>
  <c r="J82" i="3"/>
  <c r="I83" i="3"/>
  <c r="K82" i="3"/>
  <c r="N82" i="3" s="1"/>
  <c r="O82" i="1"/>
  <c r="B92" i="3"/>
  <c r="B90" i="4"/>
  <c r="B95" i="1"/>
  <c r="J84" i="2"/>
  <c r="K84" i="2"/>
  <c r="N84" i="2" s="1"/>
  <c r="I85" i="2"/>
  <c r="M81" i="3"/>
  <c r="L81" i="3"/>
  <c r="J83" i="1"/>
  <c r="O83" i="1" s="1"/>
  <c r="I84" i="1"/>
  <c r="K83" i="1"/>
  <c r="N83" i="1" s="1"/>
  <c r="M83" i="1"/>
  <c r="L38" i="7" l="1"/>
  <c r="CN38" i="7" s="1"/>
  <c r="B40" i="7"/>
  <c r="P38" i="7"/>
  <c r="CM38" i="7" s="1"/>
  <c r="K39" i="7"/>
  <c r="CK39" i="7" s="1"/>
  <c r="CJ39" i="7"/>
  <c r="J39" i="7"/>
  <c r="I40" i="7"/>
  <c r="L39" i="7"/>
  <c r="CN39" i="7" s="1"/>
  <c r="M38" i="7"/>
  <c r="CL38" i="7"/>
  <c r="O38" i="7"/>
  <c r="N38" i="7"/>
  <c r="L83" i="1"/>
  <c r="M83" i="4"/>
  <c r="J84" i="4"/>
  <c r="I85" i="4"/>
  <c r="K84" i="4"/>
  <c r="N84" i="4" s="1"/>
  <c r="M84" i="4"/>
  <c r="L84" i="4"/>
  <c r="O83" i="4"/>
  <c r="B93" i="3"/>
  <c r="O84" i="2"/>
  <c r="B96" i="1"/>
  <c r="B91" i="4"/>
  <c r="O82" i="3"/>
  <c r="B92" i="2"/>
  <c r="J84" i="1"/>
  <c r="I85" i="1"/>
  <c r="K84" i="1"/>
  <c r="N84" i="1" s="1"/>
  <c r="M84" i="1"/>
  <c r="J85" i="2"/>
  <c r="K85" i="2"/>
  <c r="N85" i="2" s="1"/>
  <c r="I86" i="2"/>
  <c r="J83" i="3"/>
  <c r="I84" i="3"/>
  <c r="K83" i="3"/>
  <c r="N83" i="3" s="1"/>
  <c r="M84" i="2"/>
  <c r="L84" i="2"/>
  <c r="M82" i="3"/>
  <c r="L82" i="3"/>
  <c r="CL39" i="7" l="1"/>
  <c r="O39" i="7"/>
  <c r="N39" i="7"/>
  <c r="K40" i="7"/>
  <c r="CK40" i="7" s="1"/>
  <c r="CJ40" i="7"/>
  <c r="P39" i="7"/>
  <c r="CM39" i="7" s="1"/>
  <c r="J40" i="7"/>
  <c r="I41" i="7"/>
  <c r="M39" i="7"/>
  <c r="B41" i="7"/>
  <c r="N40" i="7"/>
  <c r="O84" i="4"/>
  <c r="O83" i="3"/>
  <c r="L83" i="3"/>
  <c r="I86" i="4"/>
  <c r="K85" i="4"/>
  <c r="N85" i="4" s="1"/>
  <c r="J85" i="4"/>
  <c r="O85" i="4" s="1"/>
  <c r="L85" i="4"/>
  <c r="L84" i="1"/>
  <c r="M83" i="3"/>
  <c r="J86" i="2"/>
  <c r="I87" i="2"/>
  <c r="K86" i="2"/>
  <c r="N86" i="2" s="1"/>
  <c r="B94" i="3"/>
  <c r="O85" i="2"/>
  <c r="J85" i="1"/>
  <c r="K85" i="1"/>
  <c r="N85" i="1" s="1"/>
  <c r="I86" i="1"/>
  <c r="B97" i="1"/>
  <c r="J84" i="3"/>
  <c r="I85" i="3"/>
  <c r="K84" i="3"/>
  <c r="N84" i="3" s="1"/>
  <c r="M84" i="3"/>
  <c r="M85" i="2"/>
  <c r="L85" i="2"/>
  <c r="O84" i="1"/>
  <c r="B93" i="2"/>
  <c r="B92" i="4"/>
  <c r="L40" i="7" l="1"/>
  <c r="CN40" i="7" s="1"/>
  <c r="K41" i="7"/>
  <c r="CK41" i="7" s="1"/>
  <c r="I42" i="7"/>
  <c r="J41" i="7"/>
  <c r="P40" i="7"/>
  <c r="CM40" i="7" s="1"/>
  <c r="CJ41" i="7"/>
  <c r="B42" i="7"/>
  <c r="O40" i="7"/>
  <c r="CL40" i="7"/>
  <c r="M40" i="7"/>
  <c r="M85" i="4"/>
  <c r="L84" i="3"/>
  <c r="J86" i="4"/>
  <c r="K86" i="4"/>
  <c r="N86" i="4" s="1"/>
  <c r="I87" i="4"/>
  <c r="M86" i="4"/>
  <c r="O84" i="3"/>
  <c r="O85" i="1"/>
  <c r="B95" i="3"/>
  <c r="M85" i="1"/>
  <c r="L85" i="1"/>
  <c r="O86" i="2"/>
  <c r="B94" i="2"/>
  <c r="J87" i="2"/>
  <c r="K87" i="2"/>
  <c r="N87" i="2" s="1"/>
  <c r="I88" i="2"/>
  <c r="B93" i="4"/>
  <c r="B98" i="1"/>
  <c r="J85" i="3"/>
  <c r="K85" i="3"/>
  <c r="N85" i="3" s="1"/>
  <c r="I86" i="3"/>
  <c r="M85" i="3"/>
  <c r="J86" i="1"/>
  <c r="O86" i="1" s="1"/>
  <c r="I87" i="1"/>
  <c r="K86" i="1"/>
  <c r="N86" i="1" s="1"/>
  <c r="M86" i="1"/>
  <c r="M86" i="2"/>
  <c r="L86" i="2"/>
  <c r="N41" i="7" l="1"/>
  <c r="L41" i="7"/>
  <c r="CN41" i="7" s="1"/>
  <c r="M41" i="7"/>
  <c r="O41" i="7"/>
  <c r="CL41" i="7"/>
  <c r="B43" i="7"/>
  <c r="J42" i="7"/>
  <c r="CJ42" i="7"/>
  <c r="I43" i="7"/>
  <c r="K42" i="7"/>
  <c r="L42" i="7" s="1"/>
  <c r="CN42" i="7" s="1"/>
  <c r="P41" i="7"/>
  <c r="CM41" i="7" s="1"/>
  <c r="O85" i="3"/>
  <c r="L85" i="3"/>
  <c r="L86" i="4"/>
  <c r="I88" i="4"/>
  <c r="J87" i="4"/>
  <c r="O87" i="4" s="1"/>
  <c r="K87" i="4"/>
  <c r="N87" i="4" s="1"/>
  <c r="O86" i="4"/>
  <c r="L86" i="1"/>
  <c r="J87" i="1"/>
  <c r="K87" i="1"/>
  <c r="N87" i="1" s="1"/>
  <c r="I88" i="1"/>
  <c r="B99" i="1"/>
  <c r="M87" i="2"/>
  <c r="L87" i="2"/>
  <c r="J88" i="2"/>
  <c r="I89" i="2"/>
  <c r="K88" i="2"/>
  <c r="N88" i="2" s="1"/>
  <c r="B96" i="3"/>
  <c r="J86" i="3"/>
  <c r="I87" i="3"/>
  <c r="K86" i="3"/>
  <c r="N86" i="3" s="1"/>
  <c r="M86" i="3"/>
  <c r="B94" i="4"/>
  <c r="O87" i="2"/>
  <c r="B95" i="2"/>
  <c r="M42" i="7" l="1"/>
  <c r="CK42" i="7"/>
  <c r="N42" i="7"/>
  <c r="CJ43" i="7"/>
  <c r="J43" i="7"/>
  <c r="I44" i="7"/>
  <c r="P42" i="7"/>
  <c r="CM42" i="7" s="1"/>
  <c r="K43" i="7"/>
  <c r="CK43" i="7" s="1"/>
  <c r="B44" i="7"/>
  <c r="O42" i="7"/>
  <c r="CL42" i="7"/>
  <c r="M87" i="4"/>
  <c r="O87" i="1"/>
  <c r="M88" i="2"/>
  <c r="L87" i="4"/>
  <c r="O88" i="2"/>
  <c r="L86" i="3"/>
  <c r="L88" i="2"/>
  <c r="I89" i="4"/>
  <c r="K88" i="4"/>
  <c r="N88" i="4" s="1"/>
  <c r="J88" i="4"/>
  <c r="O88" i="4" s="1"/>
  <c r="J87" i="3"/>
  <c r="I88" i="3"/>
  <c r="K87" i="3"/>
  <c r="N87" i="3" s="1"/>
  <c r="B97" i="3"/>
  <c r="B100" i="1"/>
  <c r="B95" i="4"/>
  <c r="O86" i="3"/>
  <c r="M87" i="1"/>
  <c r="L87" i="1"/>
  <c r="B96" i="2"/>
  <c r="J89" i="2"/>
  <c r="K89" i="2"/>
  <c r="N89" i="2" s="1"/>
  <c r="I90" i="2"/>
  <c r="J88" i="1"/>
  <c r="I89" i="1"/>
  <c r="K88" i="1"/>
  <c r="N88" i="1" s="1"/>
  <c r="M43" i="7" l="1"/>
  <c r="N43" i="7"/>
  <c r="L43" i="7"/>
  <c r="CN43" i="7" s="1"/>
  <c r="O43" i="7"/>
  <c r="CL43" i="7"/>
  <c r="I45" i="7"/>
  <c r="CJ44" i="7"/>
  <c r="K44" i="7"/>
  <c r="CK44" i="7" s="1"/>
  <c r="P43" i="7"/>
  <c r="CM43" i="7" s="1"/>
  <c r="J44" i="7"/>
  <c r="B45" i="7"/>
  <c r="J89" i="4"/>
  <c r="I90" i="4"/>
  <c r="K89" i="4"/>
  <c r="N89" i="4" s="1"/>
  <c r="L89" i="2"/>
  <c r="O87" i="3"/>
  <c r="O88" i="1"/>
  <c r="L88" i="4"/>
  <c r="O89" i="2"/>
  <c r="M89" i="2"/>
  <c r="M88" i="4"/>
  <c r="J90" i="2"/>
  <c r="I91" i="2"/>
  <c r="K90" i="2"/>
  <c r="N90" i="2" s="1"/>
  <c r="J89" i="1"/>
  <c r="I90" i="1"/>
  <c r="K89" i="1"/>
  <c r="N89" i="1" s="1"/>
  <c r="B96" i="4"/>
  <c r="B101" i="1"/>
  <c r="J88" i="3"/>
  <c r="I89" i="3"/>
  <c r="K88" i="3"/>
  <c r="N88" i="3" s="1"/>
  <c r="B97" i="2"/>
  <c r="B98" i="3"/>
  <c r="M88" i="1"/>
  <c r="L88" i="1"/>
  <c r="M87" i="3"/>
  <c r="L87" i="3"/>
  <c r="L44" i="7" l="1"/>
  <c r="CN44" i="7" s="1"/>
  <c r="N44" i="7"/>
  <c r="M44" i="7"/>
  <c r="K45" i="7"/>
  <c r="CK45" i="7" s="1"/>
  <c r="P44" i="7"/>
  <c r="CM44" i="7" s="1"/>
  <c r="J45" i="7"/>
  <c r="CJ45" i="7"/>
  <c r="I46" i="7"/>
  <c r="B46" i="7"/>
  <c r="CL44" i="7"/>
  <c r="O44" i="7"/>
  <c r="L90" i="2"/>
  <c r="L89" i="4"/>
  <c r="M90" i="2"/>
  <c r="M89" i="4"/>
  <c r="J90" i="4"/>
  <c r="K90" i="4"/>
  <c r="N90" i="4" s="1"/>
  <c r="I91" i="4"/>
  <c r="O89" i="4"/>
  <c r="J89" i="3"/>
  <c r="K89" i="3"/>
  <c r="N89" i="3" s="1"/>
  <c r="I90" i="3"/>
  <c r="B97" i="4"/>
  <c r="J90" i="1"/>
  <c r="I91" i="1"/>
  <c r="K90" i="1"/>
  <c r="N90" i="1" s="1"/>
  <c r="M90" i="1"/>
  <c r="B98" i="2"/>
  <c r="O88" i="3"/>
  <c r="B102" i="1"/>
  <c r="O89" i="1"/>
  <c r="J91" i="2"/>
  <c r="I92" i="2"/>
  <c r="K91" i="2"/>
  <c r="N91" i="2" s="1"/>
  <c r="B99" i="3"/>
  <c r="M88" i="3"/>
  <c r="L88" i="3"/>
  <c r="M89" i="1"/>
  <c r="L89" i="1"/>
  <c r="O90" i="2"/>
  <c r="M45" i="7" l="1"/>
  <c r="L45" i="7"/>
  <c r="CN45" i="7" s="1"/>
  <c r="N45" i="7"/>
  <c r="B47" i="7"/>
  <c r="CL45" i="7"/>
  <c r="O45" i="7"/>
  <c r="J46" i="7"/>
  <c r="I47" i="7"/>
  <c r="K46" i="7"/>
  <c r="P45" i="7"/>
  <c r="CM45" i="7" s="1"/>
  <c r="CJ46" i="7"/>
  <c r="J91" i="4"/>
  <c r="K91" i="4"/>
  <c r="N91" i="4" s="1"/>
  <c r="I92" i="4"/>
  <c r="L91" i="4"/>
  <c r="M91" i="4"/>
  <c r="M90" i="4"/>
  <c r="O90" i="4"/>
  <c r="O90" i="1"/>
  <c r="L90" i="1"/>
  <c r="L90" i="4"/>
  <c r="O91" i="2"/>
  <c r="M89" i="3"/>
  <c r="L89" i="3"/>
  <c r="M91" i="2"/>
  <c r="L91" i="2"/>
  <c r="J90" i="3"/>
  <c r="I91" i="3"/>
  <c r="K90" i="3"/>
  <c r="N90" i="3" s="1"/>
  <c r="M90" i="3"/>
  <c r="J91" i="1"/>
  <c r="K91" i="1"/>
  <c r="N91" i="1" s="1"/>
  <c r="I92" i="1"/>
  <c r="B98" i="4"/>
  <c r="B100" i="3"/>
  <c r="J92" i="2"/>
  <c r="O92" i="2" s="1"/>
  <c r="K92" i="2"/>
  <c r="N92" i="2" s="1"/>
  <c r="I93" i="2"/>
  <c r="M92" i="2"/>
  <c r="B103" i="1"/>
  <c r="B99" i="2"/>
  <c r="O89" i="3"/>
  <c r="L46" i="7" l="1"/>
  <c r="CN46" i="7" s="1"/>
  <c r="CK46" i="7"/>
  <c r="CL46" i="7"/>
  <c r="O46" i="7"/>
  <c r="N46" i="7"/>
  <c r="M46" i="7"/>
  <c r="I48" i="7"/>
  <c r="CJ47" i="7"/>
  <c r="J47" i="7"/>
  <c r="P46" i="7"/>
  <c r="CM46" i="7" s="1"/>
  <c r="K47" i="7"/>
  <c r="CK47" i="7" s="1"/>
  <c r="B48" i="7"/>
  <c r="L90" i="3"/>
  <c r="J92" i="4"/>
  <c r="K92" i="4"/>
  <c r="N92" i="4" s="1"/>
  <c r="I93" i="4"/>
  <c r="M92" i="4"/>
  <c r="L92" i="4"/>
  <c r="L92" i="2"/>
  <c r="O91" i="4"/>
  <c r="B104" i="1"/>
  <c r="B100" i="2"/>
  <c r="B99" i="4"/>
  <c r="J93" i="2"/>
  <c r="K93" i="2"/>
  <c r="N93" i="2" s="1"/>
  <c r="I94" i="2"/>
  <c r="M91" i="1"/>
  <c r="L91" i="1"/>
  <c r="J91" i="3"/>
  <c r="I92" i="3"/>
  <c r="K91" i="3"/>
  <c r="N91" i="3" s="1"/>
  <c r="B101" i="3"/>
  <c r="O91" i="1"/>
  <c r="J92" i="1"/>
  <c r="K92" i="1"/>
  <c r="N92" i="1" s="1"/>
  <c r="I93" i="1"/>
  <c r="O90" i="3"/>
  <c r="O47" i="7" l="1"/>
  <c r="CL47" i="7"/>
  <c r="N47" i="7"/>
  <c r="L47" i="7"/>
  <c r="CN47" i="7" s="1"/>
  <c r="M47" i="7"/>
  <c r="K48" i="7"/>
  <c r="CK48" i="7" s="1"/>
  <c r="P47" i="7"/>
  <c r="CM47" i="7" s="1"/>
  <c r="CJ48" i="7"/>
  <c r="J48" i="7"/>
  <c r="I49" i="7"/>
  <c r="L48" i="7"/>
  <c r="CN48" i="7" s="1"/>
  <c r="B49" i="7"/>
  <c r="M91" i="3"/>
  <c r="L91" i="3"/>
  <c r="J93" i="4"/>
  <c r="I94" i="4"/>
  <c r="K93" i="4"/>
  <c r="N93" i="4" s="1"/>
  <c r="O92" i="4"/>
  <c r="J93" i="1"/>
  <c r="I94" i="1"/>
  <c r="K93" i="1"/>
  <c r="N93" i="1" s="1"/>
  <c r="J94" i="2"/>
  <c r="O94" i="2" s="1"/>
  <c r="I95" i="2"/>
  <c r="K94" i="2"/>
  <c r="N94" i="2" s="1"/>
  <c r="O92" i="1"/>
  <c r="J92" i="3"/>
  <c r="K92" i="3"/>
  <c r="N92" i="3" s="1"/>
  <c r="I93" i="3"/>
  <c r="O93" i="2"/>
  <c r="B100" i="4"/>
  <c r="M92" i="1"/>
  <c r="L92" i="1"/>
  <c r="B102" i="3"/>
  <c r="O91" i="3"/>
  <c r="M93" i="2"/>
  <c r="L93" i="2"/>
  <c r="B101" i="2"/>
  <c r="B105" i="1"/>
  <c r="O48" i="7" l="1"/>
  <c r="CL48" i="7"/>
  <c r="K49" i="7"/>
  <c r="P48" i="7"/>
  <c r="CM48" i="7" s="1"/>
  <c r="J49" i="7"/>
  <c r="I50" i="7"/>
  <c r="CJ49" i="7"/>
  <c r="L49" i="7"/>
  <c r="CN49" i="7" s="1"/>
  <c r="N48" i="7"/>
  <c r="B50" i="7"/>
  <c r="N49" i="7"/>
  <c r="M48" i="7"/>
  <c r="L94" i="2"/>
  <c r="M94" i="2"/>
  <c r="L93" i="4"/>
  <c r="K94" i="4"/>
  <c r="N94" i="4" s="1"/>
  <c r="I95" i="4"/>
  <c r="J94" i="4"/>
  <c r="O94" i="4" s="1"/>
  <c r="L94" i="4"/>
  <c r="M94" i="4"/>
  <c r="O93" i="4"/>
  <c r="M93" i="4"/>
  <c r="O92" i="3"/>
  <c r="B106" i="1"/>
  <c r="J93" i="3"/>
  <c r="K93" i="3"/>
  <c r="N93" i="3" s="1"/>
  <c r="I94" i="3"/>
  <c r="J95" i="2"/>
  <c r="K95" i="2"/>
  <c r="N95" i="2" s="1"/>
  <c r="I96" i="2"/>
  <c r="M95" i="2"/>
  <c r="J94" i="1"/>
  <c r="O94" i="1" s="1"/>
  <c r="I95" i="1"/>
  <c r="K94" i="1"/>
  <c r="N94" i="1" s="1"/>
  <c r="B103" i="3"/>
  <c r="O93" i="1"/>
  <c r="B102" i="2"/>
  <c r="B101" i="4"/>
  <c r="M92" i="3"/>
  <c r="L92" i="3"/>
  <c r="M93" i="1"/>
  <c r="L93" i="1"/>
  <c r="B51" i="7" l="1"/>
  <c r="I51" i="7"/>
  <c r="P49" i="7"/>
  <c r="CM49" i="7" s="1"/>
  <c r="CJ50" i="7"/>
  <c r="K50" i="7"/>
  <c r="CK50" i="7" s="1"/>
  <c r="J50" i="7"/>
  <c r="M49" i="7"/>
  <c r="CK49" i="7"/>
  <c r="CL49" i="7"/>
  <c r="O49" i="7"/>
  <c r="O93" i="3"/>
  <c r="L94" i="1"/>
  <c r="J95" i="4"/>
  <c r="I96" i="4"/>
  <c r="K95" i="4"/>
  <c r="N95" i="4" s="1"/>
  <c r="M94" i="1"/>
  <c r="B104" i="3"/>
  <c r="L95" i="2"/>
  <c r="B102" i="4"/>
  <c r="B103" i="2"/>
  <c r="J96" i="2"/>
  <c r="K96" i="2"/>
  <c r="N96" i="2" s="1"/>
  <c r="I97" i="2"/>
  <c r="M93" i="3"/>
  <c r="L93" i="3"/>
  <c r="J95" i="1"/>
  <c r="I96" i="1"/>
  <c r="K95" i="1"/>
  <c r="N95" i="1" s="1"/>
  <c r="J94" i="3"/>
  <c r="K94" i="3"/>
  <c r="N94" i="3" s="1"/>
  <c r="I95" i="3"/>
  <c r="O95" i="2"/>
  <c r="B107" i="1"/>
  <c r="N50" i="7" l="1"/>
  <c r="L50" i="7"/>
  <c r="CN50" i="7" s="1"/>
  <c r="M50" i="7"/>
  <c r="CL50" i="7"/>
  <c r="O50" i="7"/>
  <c r="P50" i="7"/>
  <c r="CM50" i="7" s="1"/>
  <c r="I52" i="7"/>
  <c r="CJ51" i="7"/>
  <c r="K51" i="7"/>
  <c r="CK51" i="7" s="1"/>
  <c r="J51" i="7"/>
  <c r="B52" i="7"/>
  <c r="O94" i="3"/>
  <c r="M95" i="1"/>
  <c r="K96" i="4"/>
  <c r="N96" i="4" s="1"/>
  <c r="L96" i="4"/>
  <c r="I97" i="4"/>
  <c r="J96" i="4"/>
  <c r="O96" i="4" s="1"/>
  <c r="M96" i="4"/>
  <c r="O95" i="4"/>
  <c r="L95" i="4"/>
  <c r="L95" i="1"/>
  <c r="M95" i="4"/>
  <c r="B108" i="1"/>
  <c r="L95" i="3"/>
  <c r="J95" i="3"/>
  <c r="I96" i="3"/>
  <c r="K95" i="3"/>
  <c r="N95" i="3" s="1"/>
  <c r="B103" i="4"/>
  <c r="O96" i="2"/>
  <c r="B104" i="2"/>
  <c r="J96" i="1"/>
  <c r="K96" i="1"/>
  <c r="N96" i="1" s="1"/>
  <c r="I97" i="1"/>
  <c r="M96" i="2"/>
  <c r="L96" i="2"/>
  <c r="M94" i="3"/>
  <c r="L94" i="3"/>
  <c r="O95" i="1"/>
  <c r="J97" i="2"/>
  <c r="I98" i="2"/>
  <c r="K97" i="2"/>
  <c r="N97" i="2" s="1"/>
  <c r="M97" i="2"/>
  <c r="B105" i="3"/>
  <c r="L51" i="7" l="1"/>
  <c r="CN51" i="7" s="1"/>
  <c r="B53" i="7"/>
  <c r="CL51" i="7"/>
  <c r="O51" i="7"/>
  <c r="I53" i="7"/>
  <c r="K52" i="7"/>
  <c r="CK52" i="7" s="1"/>
  <c r="CJ52" i="7"/>
  <c r="P51" i="7"/>
  <c r="CM51" i="7" s="1"/>
  <c r="J52" i="7"/>
  <c r="N51" i="7"/>
  <c r="M51" i="7"/>
  <c r="O96" i="1"/>
  <c r="L97" i="2"/>
  <c r="O95" i="3"/>
  <c r="O97" i="2"/>
  <c r="K97" i="4"/>
  <c r="N97" i="4" s="1"/>
  <c r="J97" i="4"/>
  <c r="O97" i="4" s="1"/>
  <c r="I98" i="4"/>
  <c r="M97" i="4"/>
  <c r="L97" i="4"/>
  <c r="M95" i="3"/>
  <c r="B106" i="3"/>
  <c r="J98" i="2"/>
  <c r="K98" i="2"/>
  <c r="N98" i="2" s="1"/>
  <c r="I99" i="2"/>
  <c r="M96" i="1"/>
  <c r="L96" i="1"/>
  <c r="B104" i="4"/>
  <c r="J97" i="1"/>
  <c r="I98" i="1"/>
  <c r="K97" i="1"/>
  <c r="N97" i="1" s="1"/>
  <c r="J96" i="3"/>
  <c r="K96" i="3"/>
  <c r="N96" i="3" s="1"/>
  <c r="I97" i="3"/>
  <c r="B105" i="2"/>
  <c r="B109" i="1"/>
  <c r="L52" i="7" l="1"/>
  <c r="CN52" i="7" s="1"/>
  <c r="CL52" i="7"/>
  <c r="O52" i="7"/>
  <c r="M52" i="7"/>
  <c r="N52" i="7"/>
  <c r="J53" i="7"/>
  <c r="P52" i="7"/>
  <c r="CM52" i="7" s="1"/>
  <c r="CJ53" i="7"/>
  <c r="K53" i="7"/>
  <c r="CK53" i="7" s="1"/>
  <c r="I54" i="7"/>
  <c r="B54" i="7"/>
  <c r="M98" i="2"/>
  <c r="M97" i="1"/>
  <c r="L98" i="2"/>
  <c r="J98" i="4"/>
  <c r="I99" i="4"/>
  <c r="K98" i="4"/>
  <c r="N98" i="4" s="1"/>
  <c r="O96" i="3"/>
  <c r="L97" i="1"/>
  <c r="B110" i="1"/>
  <c r="B106" i="2"/>
  <c r="J97" i="3"/>
  <c r="I98" i="3"/>
  <c r="K97" i="3"/>
  <c r="N97" i="3" s="1"/>
  <c r="B105" i="4"/>
  <c r="J99" i="2"/>
  <c r="K99" i="2"/>
  <c r="N99" i="2" s="1"/>
  <c r="I100" i="2"/>
  <c r="M99" i="2"/>
  <c r="J98" i="1"/>
  <c r="K98" i="1"/>
  <c r="N98" i="1" s="1"/>
  <c r="I99" i="1"/>
  <c r="B107" i="3"/>
  <c r="M96" i="3"/>
  <c r="L96" i="3"/>
  <c r="O97" i="1"/>
  <c r="O98" i="2"/>
  <c r="L53" i="7" l="1"/>
  <c r="CN53" i="7" s="1"/>
  <c r="M53" i="7"/>
  <c r="P53" i="7"/>
  <c r="CM53" i="7" s="1"/>
  <c r="J54" i="7"/>
  <c r="I55" i="7"/>
  <c r="CJ54" i="7"/>
  <c r="K54" i="7"/>
  <c r="CK54" i="7" s="1"/>
  <c r="O53" i="7"/>
  <c r="CL53" i="7"/>
  <c r="B55" i="7"/>
  <c r="N53" i="7"/>
  <c r="M98" i="4"/>
  <c r="O98" i="4"/>
  <c r="L99" i="2"/>
  <c r="L98" i="4"/>
  <c r="O98" i="1"/>
  <c r="J99" i="4"/>
  <c r="O99" i="4" s="1"/>
  <c r="K99" i="4"/>
  <c r="N99" i="4" s="1"/>
  <c r="I100" i="4"/>
  <c r="M99" i="4"/>
  <c r="L99" i="4"/>
  <c r="O97" i="3"/>
  <c r="B107" i="2"/>
  <c r="B108" i="3"/>
  <c r="M98" i="1"/>
  <c r="L98" i="1"/>
  <c r="O99" i="2"/>
  <c r="M97" i="3"/>
  <c r="L97" i="3"/>
  <c r="J99" i="1"/>
  <c r="I100" i="1"/>
  <c r="K99" i="1"/>
  <c r="N99" i="1" s="1"/>
  <c r="B106" i="4"/>
  <c r="J100" i="2"/>
  <c r="K100" i="2"/>
  <c r="N100" i="2" s="1"/>
  <c r="I101" i="2"/>
  <c r="J98" i="3"/>
  <c r="I99" i="3"/>
  <c r="K98" i="3"/>
  <c r="N98" i="3" s="1"/>
  <c r="B111" i="1"/>
  <c r="N54" i="7" l="1"/>
  <c r="M54" i="7"/>
  <c r="L54" i="7"/>
  <c r="CN54" i="7" s="1"/>
  <c r="K55" i="7"/>
  <c r="CK55" i="7" s="1"/>
  <c r="I56" i="7"/>
  <c r="J55" i="7"/>
  <c r="CJ55" i="7"/>
  <c r="P54" i="7"/>
  <c r="CM54" i="7" s="1"/>
  <c r="L55" i="7"/>
  <c r="CN55" i="7" s="1"/>
  <c r="B56" i="7"/>
  <c r="N55" i="7"/>
  <c r="M55" i="7"/>
  <c r="O54" i="7"/>
  <c r="CL54" i="7"/>
  <c r="M98" i="3"/>
  <c r="O98" i="3"/>
  <c r="L98" i="3"/>
  <c r="J100" i="4"/>
  <c r="I101" i="4"/>
  <c r="K100" i="4"/>
  <c r="N100" i="4" s="1"/>
  <c r="O100" i="2"/>
  <c r="J99" i="3"/>
  <c r="I100" i="3"/>
  <c r="K99" i="3"/>
  <c r="N99" i="3" s="1"/>
  <c r="J101" i="2"/>
  <c r="K101" i="2"/>
  <c r="N101" i="2" s="1"/>
  <c r="I102" i="2"/>
  <c r="B108" i="2"/>
  <c r="J100" i="1"/>
  <c r="O100" i="1" s="1"/>
  <c r="I101" i="1"/>
  <c r="K100" i="1"/>
  <c r="N100" i="1" s="1"/>
  <c r="B109" i="3"/>
  <c r="B112" i="1"/>
  <c r="B107" i="4"/>
  <c r="O99" i="1"/>
  <c r="M100" i="2"/>
  <c r="L100" i="2"/>
  <c r="M99" i="1"/>
  <c r="L99" i="1"/>
  <c r="CL55" i="7" l="1"/>
  <c r="O55" i="7"/>
  <c r="B57" i="7"/>
  <c r="CJ56" i="7"/>
  <c r="J56" i="7"/>
  <c r="I57" i="7"/>
  <c r="P55" i="7"/>
  <c r="CM55" i="7" s="1"/>
  <c r="K56" i="7"/>
  <c r="CK56" i="7" s="1"/>
  <c r="O100" i="4"/>
  <c r="L100" i="1"/>
  <c r="I102" i="4"/>
  <c r="K101" i="4"/>
  <c r="N101" i="4" s="1"/>
  <c r="M101" i="4"/>
  <c r="J101" i="4"/>
  <c r="O101" i="4" s="1"/>
  <c r="M100" i="1"/>
  <c r="M100" i="4"/>
  <c r="L100" i="4"/>
  <c r="B108" i="4"/>
  <c r="J101" i="1"/>
  <c r="K101" i="1"/>
  <c r="N101" i="1" s="1"/>
  <c r="I102" i="1"/>
  <c r="B110" i="3"/>
  <c r="B109" i="2"/>
  <c r="O101" i="2"/>
  <c r="J100" i="3"/>
  <c r="I101" i="3"/>
  <c r="K100" i="3"/>
  <c r="N100" i="3" s="1"/>
  <c r="B113" i="1"/>
  <c r="M101" i="2"/>
  <c r="L101" i="2"/>
  <c r="O99" i="3"/>
  <c r="J102" i="2"/>
  <c r="K102" i="2"/>
  <c r="N102" i="2" s="1"/>
  <c r="I103" i="2"/>
  <c r="M102" i="2"/>
  <c r="M99" i="3"/>
  <c r="L99" i="3"/>
  <c r="L56" i="7" l="1"/>
  <c r="CN56" i="7" s="1"/>
  <c r="CJ57" i="7"/>
  <c r="K57" i="7"/>
  <c r="CK57" i="7" s="1"/>
  <c r="I58" i="7"/>
  <c r="J57" i="7"/>
  <c r="P56" i="7"/>
  <c r="CM56" i="7" s="1"/>
  <c r="N56" i="7"/>
  <c r="B58" i="7"/>
  <c r="N57" i="7"/>
  <c r="M57" i="7"/>
  <c r="O56" i="7"/>
  <c r="CL56" i="7"/>
  <c r="M56" i="7"/>
  <c r="L101" i="4"/>
  <c r="M101" i="1"/>
  <c r="L101" i="1"/>
  <c r="L102" i="2"/>
  <c r="I103" i="4"/>
  <c r="K102" i="4"/>
  <c r="N102" i="4" s="1"/>
  <c r="J102" i="4"/>
  <c r="M102" i="4"/>
  <c r="O100" i="3"/>
  <c r="O102" i="2"/>
  <c r="B114" i="1"/>
  <c r="M100" i="3"/>
  <c r="L100" i="3"/>
  <c r="B110" i="2"/>
  <c r="O101" i="1"/>
  <c r="B109" i="4"/>
  <c r="J103" i="2"/>
  <c r="K103" i="2"/>
  <c r="N103" i="2" s="1"/>
  <c r="I104" i="2"/>
  <c r="J101" i="3"/>
  <c r="K101" i="3"/>
  <c r="N101" i="3" s="1"/>
  <c r="I102" i="3"/>
  <c r="M101" i="3"/>
  <c r="B111" i="3"/>
  <c r="J102" i="1"/>
  <c r="I103" i="1"/>
  <c r="K102" i="1"/>
  <c r="N102" i="1" s="1"/>
  <c r="M102" i="1"/>
  <c r="L57" i="7" l="1"/>
  <c r="CN57" i="7" s="1"/>
  <c r="CL57" i="7"/>
  <c r="O57" i="7"/>
  <c r="I59" i="7"/>
  <c r="K58" i="7"/>
  <c r="CK58" i="7" s="1"/>
  <c r="P57" i="7"/>
  <c r="CM57" i="7" s="1"/>
  <c r="CJ58" i="7"/>
  <c r="J58" i="7"/>
  <c r="B59" i="7"/>
  <c r="M58" i="7"/>
  <c r="N58" i="7"/>
  <c r="L102" i="4"/>
  <c r="O102" i="4"/>
  <c r="O101" i="3"/>
  <c r="J103" i="4"/>
  <c r="K103" i="4"/>
  <c r="N103" i="4" s="1"/>
  <c r="I104" i="4"/>
  <c r="M103" i="4"/>
  <c r="L103" i="4"/>
  <c r="L102" i="1"/>
  <c r="L101" i="3"/>
  <c r="B112" i="3"/>
  <c r="O103" i="2"/>
  <c r="J103" i="1"/>
  <c r="K103" i="1"/>
  <c r="N103" i="1" s="1"/>
  <c r="I104" i="1"/>
  <c r="J102" i="3"/>
  <c r="I103" i="3"/>
  <c r="K102" i="3"/>
  <c r="N102" i="3" s="1"/>
  <c r="M102" i="3"/>
  <c r="M103" i="2"/>
  <c r="L103" i="2"/>
  <c r="B110" i="4"/>
  <c r="B115" i="1"/>
  <c r="B111" i="2"/>
  <c r="O102" i="1"/>
  <c r="J104" i="2"/>
  <c r="K104" i="2"/>
  <c r="N104" i="2" s="1"/>
  <c r="I105" i="2"/>
  <c r="L58" i="7" l="1"/>
  <c r="CN58" i="7" s="1"/>
  <c r="B60" i="7"/>
  <c r="K59" i="7"/>
  <c r="P58" i="7"/>
  <c r="CM58" i="7" s="1"/>
  <c r="J59" i="7"/>
  <c r="I60" i="7"/>
  <c r="CJ59" i="7"/>
  <c r="L59" i="7"/>
  <c r="CN59" i="7" s="1"/>
  <c r="CL58" i="7"/>
  <c r="O58" i="7"/>
  <c r="O102" i="3"/>
  <c r="O103" i="4"/>
  <c r="I105" i="4"/>
  <c r="J104" i="4"/>
  <c r="K104" i="4"/>
  <c r="N104" i="4" s="1"/>
  <c r="L102" i="3"/>
  <c r="J105" i="2"/>
  <c r="K105" i="2"/>
  <c r="N105" i="2" s="1"/>
  <c r="I106" i="2"/>
  <c r="B111" i="4"/>
  <c r="O103" i="1"/>
  <c r="O104" i="2"/>
  <c r="B112" i="2"/>
  <c r="M103" i="1"/>
  <c r="L103" i="1"/>
  <c r="B116" i="1"/>
  <c r="M104" i="2"/>
  <c r="L104" i="2"/>
  <c r="J103" i="3"/>
  <c r="I104" i="3"/>
  <c r="K103" i="3"/>
  <c r="N103" i="3" s="1"/>
  <c r="J104" i="1"/>
  <c r="I105" i="1"/>
  <c r="K104" i="1"/>
  <c r="N104" i="1" s="1"/>
  <c r="B113" i="3"/>
  <c r="M59" i="7" l="1"/>
  <c r="CK59" i="7"/>
  <c r="N59" i="7"/>
  <c r="J60" i="7"/>
  <c r="CJ60" i="7"/>
  <c r="I61" i="7"/>
  <c r="K60" i="7"/>
  <c r="L60" i="7" s="1"/>
  <c r="CN60" i="7" s="1"/>
  <c r="P59" i="7"/>
  <c r="CM59" i="7" s="1"/>
  <c r="O59" i="7"/>
  <c r="CL59" i="7"/>
  <c r="B61" i="7"/>
  <c r="O104" i="1"/>
  <c r="L103" i="3"/>
  <c r="L104" i="4"/>
  <c r="M103" i="3"/>
  <c r="O105" i="2"/>
  <c r="M104" i="4"/>
  <c r="O104" i="4"/>
  <c r="I106" i="4"/>
  <c r="K105" i="4"/>
  <c r="N105" i="4" s="1"/>
  <c r="M105" i="4"/>
  <c r="J105" i="4"/>
  <c r="L105" i="4"/>
  <c r="J106" i="2"/>
  <c r="I107" i="2"/>
  <c r="K106" i="2"/>
  <c r="N106" i="2" s="1"/>
  <c r="J105" i="1"/>
  <c r="I106" i="1"/>
  <c r="K105" i="1"/>
  <c r="N105" i="1" s="1"/>
  <c r="B112" i="4"/>
  <c r="B114" i="3"/>
  <c r="J104" i="3"/>
  <c r="K104" i="3"/>
  <c r="N104" i="3" s="1"/>
  <c r="I105" i="3"/>
  <c r="B117" i="1"/>
  <c r="B113" i="2"/>
  <c r="M104" i="1"/>
  <c r="L104" i="1"/>
  <c r="O103" i="3"/>
  <c r="M105" i="2"/>
  <c r="L105" i="2"/>
  <c r="M60" i="7" l="1"/>
  <c r="CK60" i="7"/>
  <c r="CL60" i="7"/>
  <c r="O60" i="7"/>
  <c r="B62" i="7"/>
  <c r="I62" i="7"/>
  <c r="P60" i="7"/>
  <c r="CM60" i="7" s="1"/>
  <c r="CJ61" i="7"/>
  <c r="K61" i="7"/>
  <c r="CK61" i="7" s="1"/>
  <c r="J61" i="7"/>
  <c r="N60" i="7"/>
  <c r="M105" i="1"/>
  <c r="J106" i="4"/>
  <c r="K106" i="4"/>
  <c r="N106" i="4" s="1"/>
  <c r="I107" i="4"/>
  <c r="M106" i="4"/>
  <c r="L106" i="4"/>
  <c r="O105" i="1"/>
  <c r="L105" i="1"/>
  <c r="O104" i="3"/>
  <c r="O105" i="4"/>
  <c r="J105" i="3"/>
  <c r="K105" i="3"/>
  <c r="N105" i="3" s="1"/>
  <c r="I106" i="3"/>
  <c r="J106" i="1"/>
  <c r="I107" i="1"/>
  <c r="K106" i="1"/>
  <c r="N106" i="1" s="1"/>
  <c r="M106" i="1"/>
  <c r="B118" i="1"/>
  <c r="B115" i="3"/>
  <c r="B113" i="4"/>
  <c r="J107" i="2"/>
  <c r="I108" i="2"/>
  <c r="K107" i="2"/>
  <c r="N107" i="2" s="1"/>
  <c r="B114" i="2"/>
  <c r="O106" i="2"/>
  <c r="M104" i="3"/>
  <c r="L104" i="3"/>
  <c r="M106" i="2"/>
  <c r="L106" i="2"/>
  <c r="B63" i="7" l="1"/>
  <c r="I63" i="7"/>
  <c r="J62" i="7"/>
  <c r="P61" i="7"/>
  <c r="CM61" i="7" s="1"/>
  <c r="K62" i="7"/>
  <c r="CK62" i="7" s="1"/>
  <c r="CJ62" i="7"/>
  <c r="N61" i="7"/>
  <c r="CL61" i="7"/>
  <c r="O61" i="7"/>
  <c r="M61" i="7"/>
  <c r="L61" i="7"/>
  <c r="CN61" i="7" s="1"/>
  <c r="O106" i="1"/>
  <c r="L107" i="2"/>
  <c r="M107" i="2"/>
  <c r="O107" i="2"/>
  <c r="J107" i="4"/>
  <c r="K107" i="4"/>
  <c r="N107" i="4" s="1"/>
  <c r="I108" i="4"/>
  <c r="L106" i="1"/>
  <c r="O106" i="4"/>
  <c r="O105" i="3"/>
  <c r="M105" i="3"/>
  <c r="L105" i="3"/>
  <c r="J108" i="2"/>
  <c r="K108" i="2"/>
  <c r="N108" i="2" s="1"/>
  <c r="I109" i="2"/>
  <c r="B115" i="2"/>
  <c r="B114" i="4"/>
  <c r="B116" i="3"/>
  <c r="B119" i="1"/>
  <c r="J107" i="1"/>
  <c r="K107" i="1"/>
  <c r="N107" i="1" s="1"/>
  <c r="I108" i="1"/>
  <c r="J106" i="3"/>
  <c r="I107" i="3"/>
  <c r="K106" i="3"/>
  <c r="N106" i="3" s="1"/>
  <c r="L62" i="7" l="1"/>
  <c r="CN62" i="7" s="1"/>
  <c r="CL62" i="7"/>
  <c r="O62" i="7"/>
  <c r="P62" i="7"/>
  <c r="CM62" i="7" s="1"/>
  <c r="I64" i="7"/>
  <c r="K63" i="7"/>
  <c r="N63" i="7" s="1"/>
  <c r="CJ63" i="7"/>
  <c r="J63" i="7"/>
  <c r="N62" i="7"/>
  <c r="M62" i="7"/>
  <c r="B64" i="7"/>
  <c r="L107" i="4"/>
  <c r="M106" i="3"/>
  <c r="M107" i="4"/>
  <c r="K108" i="4"/>
  <c r="N108" i="4" s="1"/>
  <c r="J108" i="4"/>
  <c r="O108" i="4" s="1"/>
  <c r="I109" i="4"/>
  <c r="L108" i="4"/>
  <c r="O106" i="3"/>
  <c r="O107" i="4"/>
  <c r="L106" i="3"/>
  <c r="J108" i="1"/>
  <c r="K108" i="1"/>
  <c r="N108" i="1" s="1"/>
  <c r="I109" i="1"/>
  <c r="B115" i="4"/>
  <c r="J109" i="2"/>
  <c r="K109" i="2"/>
  <c r="N109" i="2" s="1"/>
  <c r="I110" i="2"/>
  <c r="B120" i="1"/>
  <c r="O107" i="1"/>
  <c r="O108" i="2"/>
  <c r="J107" i="3"/>
  <c r="K107" i="3"/>
  <c r="N107" i="3" s="1"/>
  <c r="I108" i="3"/>
  <c r="B116" i="2"/>
  <c r="B117" i="3"/>
  <c r="M107" i="1"/>
  <c r="L107" i="1"/>
  <c r="M108" i="2"/>
  <c r="L108" i="2"/>
  <c r="L63" i="7" l="1"/>
  <c r="CN63" i="7" s="1"/>
  <c r="M63" i="7"/>
  <c r="CK63" i="7"/>
  <c r="B65" i="7"/>
  <c r="J64" i="7"/>
  <c r="K64" i="7"/>
  <c r="CJ64" i="7"/>
  <c r="I65" i="7"/>
  <c r="P63" i="7"/>
  <c r="CM63" i="7" s="1"/>
  <c r="O63" i="7"/>
  <c r="CL63" i="7"/>
  <c r="M108" i="4"/>
  <c r="I110" i="4"/>
  <c r="J109" i="4"/>
  <c r="K109" i="4"/>
  <c r="N109" i="4" s="1"/>
  <c r="M109" i="4"/>
  <c r="J110" i="2"/>
  <c r="I111" i="2"/>
  <c r="K110" i="2"/>
  <c r="N110" i="2" s="1"/>
  <c r="B116" i="4"/>
  <c r="O107" i="3"/>
  <c r="B121" i="1"/>
  <c r="O109" i="2"/>
  <c r="O108" i="1"/>
  <c r="J108" i="3"/>
  <c r="K108" i="3"/>
  <c r="N108" i="3" s="1"/>
  <c r="I109" i="3"/>
  <c r="J109" i="1"/>
  <c r="I110" i="1"/>
  <c r="K109" i="1"/>
  <c r="N109" i="1" s="1"/>
  <c r="B117" i="2"/>
  <c r="B118" i="3"/>
  <c r="M107" i="3"/>
  <c r="L107" i="3"/>
  <c r="M109" i="2"/>
  <c r="L109" i="2"/>
  <c r="M108" i="1"/>
  <c r="L108" i="1"/>
  <c r="CL64" i="7" l="1"/>
  <c r="O64" i="7"/>
  <c r="L64" i="7"/>
  <c r="CK64" i="7"/>
  <c r="N64" i="7"/>
  <c r="M64" i="7"/>
  <c r="B66" i="7"/>
  <c r="N65" i="7"/>
  <c r="M65" i="7"/>
  <c r="P64" i="7"/>
  <c r="CM64" i="7" s="1"/>
  <c r="I66" i="7"/>
  <c r="CJ65" i="7"/>
  <c r="J65" i="7"/>
  <c r="K65" i="7"/>
  <c r="CK65" i="7" s="1"/>
  <c r="O109" i="4"/>
  <c r="L109" i="4"/>
  <c r="J110" i="4"/>
  <c r="I111" i="4"/>
  <c r="K110" i="4"/>
  <c r="N110" i="4" s="1"/>
  <c r="B119" i="3"/>
  <c r="J110" i="1"/>
  <c r="I111" i="1"/>
  <c r="K110" i="1"/>
  <c r="N110" i="1" s="1"/>
  <c r="O108" i="3"/>
  <c r="J111" i="2"/>
  <c r="I112" i="2"/>
  <c r="K111" i="2"/>
  <c r="N111" i="2" s="1"/>
  <c r="B118" i="2"/>
  <c r="O109" i="1"/>
  <c r="M108" i="3"/>
  <c r="L108" i="3"/>
  <c r="B117" i="4"/>
  <c r="O110" i="2"/>
  <c r="M109" i="1"/>
  <c r="L109" i="1"/>
  <c r="J109" i="3"/>
  <c r="K109" i="3"/>
  <c r="N109" i="3" s="1"/>
  <c r="I110" i="3"/>
  <c r="B122" i="1"/>
  <c r="M110" i="2"/>
  <c r="L110" i="2"/>
  <c r="B67" i="7" l="1"/>
  <c r="L65" i="7"/>
  <c r="J66" i="7"/>
  <c r="T13" i="7" s="1"/>
  <c r="CJ66" i="7"/>
  <c r="K66" i="7"/>
  <c r="P65" i="7"/>
  <c r="I67" i="7"/>
  <c r="L66" i="7"/>
  <c r="CN66" i="7" s="1"/>
  <c r="T15" i="7"/>
  <c r="CN64" i="7"/>
  <c r="O65" i="7"/>
  <c r="CL65" i="7"/>
  <c r="O111" i="2"/>
  <c r="O110" i="1"/>
  <c r="L110" i="4"/>
  <c r="L110" i="1"/>
  <c r="M110" i="4"/>
  <c r="K111" i="4"/>
  <c r="N111" i="4" s="1"/>
  <c r="J111" i="4"/>
  <c r="I112" i="4"/>
  <c r="O110" i="4"/>
  <c r="M110" i="1"/>
  <c r="M109" i="3"/>
  <c r="L109" i="3"/>
  <c r="J110" i="3"/>
  <c r="O110" i="3" s="1"/>
  <c r="K110" i="3"/>
  <c r="N110" i="3" s="1"/>
  <c r="I111" i="3"/>
  <c r="B118" i="4"/>
  <c r="J112" i="2"/>
  <c r="K112" i="2"/>
  <c r="N112" i="2" s="1"/>
  <c r="I113" i="2"/>
  <c r="M112" i="2"/>
  <c r="B119" i="2"/>
  <c r="J111" i="1"/>
  <c r="K111" i="1"/>
  <c r="N111" i="1" s="1"/>
  <c r="I112" i="1"/>
  <c r="B123" i="1"/>
  <c r="O109" i="3"/>
  <c r="M111" i="2"/>
  <c r="L111" i="2"/>
  <c r="B120" i="3"/>
  <c r="CK66" i="7" l="1"/>
  <c r="T16" i="7"/>
  <c r="J67" i="7"/>
  <c r="I68" i="7"/>
  <c r="P66" i="7"/>
  <c r="CM66" i="7" s="1"/>
  <c r="K67" i="7"/>
  <c r="CK67" i="7" s="1"/>
  <c r="CJ67" i="7"/>
  <c r="CM65" i="7"/>
  <c r="T14" i="7"/>
  <c r="O66" i="7"/>
  <c r="CL66" i="7"/>
  <c r="Z16" i="7"/>
  <c r="CN65" i="7"/>
  <c r="Z14" i="7"/>
  <c r="T12" i="7"/>
  <c r="W15" i="7" s="1"/>
  <c r="N66" i="7"/>
  <c r="Z15" i="7"/>
  <c r="M66" i="7"/>
  <c r="Z13" i="7"/>
  <c r="B68" i="7"/>
  <c r="M67" i="7"/>
  <c r="O112" i="2"/>
  <c r="L111" i="4"/>
  <c r="L112" i="2"/>
  <c r="M111" i="4"/>
  <c r="M111" i="1"/>
  <c r="I113" i="4"/>
  <c r="K112" i="4"/>
  <c r="N112" i="4" s="1"/>
  <c r="J112" i="4"/>
  <c r="M112" i="4"/>
  <c r="O111" i="4"/>
  <c r="L111" i="1"/>
  <c r="J111" i="3"/>
  <c r="O111" i="3" s="1"/>
  <c r="I112" i="3"/>
  <c r="K111" i="3"/>
  <c r="N111" i="3" s="1"/>
  <c r="J112" i="1"/>
  <c r="K112" i="1"/>
  <c r="N112" i="1" s="1"/>
  <c r="I113" i="1"/>
  <c r="M112" i="1"/>
  <c r="B121" i="3"/>
  <c r="B124" i="1"/>
  <c r="J113" i="2"/>
  <c r="I114" i="2"/>
  <c r="K113" i="2"/>
  <c r="N113" i="2" s="1"/>
  <c r="B119" i="4"/>
  <c r="O111" i="1"/>
  <c r="B120" i="2"/>
  <c r="M110" i="3"/>
  <c r="L110" i="3"/>
  <c r="W14" i="7" l="1"/>
  <c r="L67" i="7"/>
  <c r="CN67" i="7" s="1"/>
  <c r="B69" i="7"/>
  <c r="W13" i="7"/>
  <c r="J68" i="7"/>
  <c r="K68" i="7"/>
  <c r="N68" i="7" s="1"/>
  <c r="I69" i="7"/>
  <c r="CJ68" i="7"/>
  <c r="O67" i="7"/>
  <c r="CL67" i="7"/>
  <c r="W16" i="7"/>
  <c r="N67" i="7"/>
  <c r="O113" i="2"/>
  <c r="O112" i="1"/>
  <c r="L112" i="1"/>
  <c r="L111" i="3"/>
  <c r="O112" i="4"/>
  <c r="K113" i="4"/>
  <c r="N113" i="4" s="1"/>
  <c r="J113" i="4"/>
  <c r="I114" i="4"/>
  <c r="M111" i="3"/>
  <c r="L112" i="4"/>
  <c r="J113" i="1"/>
  <c r="I114" i="1"/>
  <c r="K113" i="1"/>
  <c r="N113" i="1" s="1"/>
  <c r="B121" i="2"/>
  <c r="B120" i="4"/>
  <c r="J114" i="2"/>
  <c r="K114" i="2"/>
  <c r="N114" i="2" s="1"/>
  <c r="I115" i="2"/>
  <c r="M114" i="2"/>
  <c r="B122" i="3"/>
  <c r="J112" i="3"/>
  <c r="O112" i="3" s="1"/>
  <c r="K112" i="3"/>
  <c r="N112" i="3" s="1"/>
  <c r="I113" i="3"/>
  <c r="M113" i="2"/>
  <c r="L113" i="2"/>
  <c r="B125" i="1"/>
  <c r="L68" i="7" l="1"/>
  <c r="CN68" i="7" s="1"/>
  <c r="O68" i="7"/>
  <c r="CL68" i="7"/>
  <c r="J69" i="7"/>
  <c r="K69" i="7"/>
  <c r="CK69" i="7" s="1"/>
  <c r="I70" i="7"/>
  <c r="CJ69" i="7"/>
  <c r="M68" i="7"/>
  <c r="CK68" i="7"/>
  <c r="P69" i="7"/>
  <c r="CM69" i="7" s="1"/>
  <c r="B70" i="7"/>
  <c r="N69" i="7"/>
  <c r="L114" i="2"/>
  <c r="L113" i="4"/>
  <c r="M113" i="4"/>
  <c r="J114" i="4"/>
  <c r="I115" i="4"/>
  <c r="K114" i="4"/>
  <c r="N114" i="4" s="1"/>
  <c r="O113" i="4"/>
  <c r="B126" i="1"/>
  <c r="L113" i="3"/>
  <c r="J113" i="3"/>
  <c r="I114" i="3"/>
  <c r="K113" i="3"/>
  <c r="N113" i="3" s="1"/>
  <c r="B123" i="3"/>
  <c r="J115" i="2"/>
  <c r="K115" i="2"/>
  <c r="N115" i="2" s="1"/>
  <c r="I116" i="2"/>
  <c r="J114" i="1"/>
  <c r="K114" i="1"/>
  <c r="N114" i="1" s="1"/>
  <c r="I115" i="1"/>
  <c r="B122" i="2"/>
  <c r="O113" i="1"/>
  <c r="M112" i="3"/>
  <c r="L112" i="3"/>
  <c r="O114" i="2"/>
  <c r="B121" i="4"/>
  <c r="M113" i="1"/>
  <c r="L113" i="1"/>
  <c r="L69" i="7" l="1"/>
  <c r="CN69" i="7" s="1"/>
  <c r="P70" i="7"/>
  <c r="CM70" i="7" s="1"/>
  <c r="B71" i="7"/>
  <c r="K70" i="7"/>
  <c r="I71" i="7"/>
  <c r="J70" i="7"/>
  <c r="CJ70" i="7"/>
  <c r="L70" i="7"/>
  <c r="CN70" i="7" s="1"/>
  <c r="O69" i="7"/>
  <c r="CL69" i="7"/>
  <c r="M69" i="7"/>
  <c r="L115" i="2"/>
  <c r="M114" i="4"/>
  <c r="M115" i="2"/>
  <c r="J115" i="4"/>
  <c r="O115" i="4" s="1"/>
  <c r="I116" i="4"/>
  <c r="K115" i="4"/>
  <c r="N115" i="4" s="1"/>
  <c r="O114" i="4"/>
  <c r="L114" i="4"/>
  <c r="O115" i="2"/>
  <c r="M113" i="3"/>
  <c r="B123" i="2"/>
  <c r="J116" i="2"/>
  <c r="K116" i="2"/>
  <c r="N116" i="2" s="1"/>
  <c r="I117" i="2"/>
  <c r="O114" i="1"/>
  <c r="B122" i="4"/>
  <c r="M114" i="1"/>
  <c r="L114" i="1"/>
  <c r="J114" i="3"/>
  <c r="O114" i="3" s="1"/>
  <c r="I115" i="3"/>
  <c r="K114" i="3"/>
  <c r="N114" i="3" s="1"/>
  <c r="M114" i="3"/>
  <c r="J115" i="1"/>
  <c r="I116" i="1"/>
  <c r="K115" i="1"/>
  <c r="N115" i="1" s="1"/>
  <c r="B124" i="3"/>
  <c r="O113" i="3"/>
  <c r="B127" i="1"/>
  <c r="O70" i="7" l="1"/>
  <c r="CL70" i="7"/>
  <c r="I72" i="7"/>
  <c r="K71" i="7"/>
  <c r="L71" i="7" s="1"/>
  <c r="CN71" i="7" s="1"/>
  <c r="CJ71" i="7"/>
  <c r="J71" i="7"/>
  <c r="M70" i="7"/>
  <c r="CK70" i="7"/>
  <c r="N70" i="7"/>
  <c r="B72" i="7"/>
  <c r="P71" i="7"/>
  <c r="CM71" i="7" s="1"/>
  <c r="L114" i="3"/>
  <c r="M115" i="4"/>
  <c r="J116" i="4"/>
  <c r="I117" i="4"/>
  <c r="K116" i="4"/>
  <c r="N116" i="4" s="1"/>
  <c r="M116" i="4"/>
  <c r="L116" i="4"/>
  <c r="O115" i="1"/>
  <c r="L115" i="4"/>
  <c r="M116" i="2"/>
  <c r="L116" i="2"/>
  <c r="J116" i="1"/>
  <c r="I117" i="1"/>
  <c r="K116" i="1"/>
  <c r="N116" i="1" s="1"/>
  <c r="J117" i="2"/>
  <c r="K117" i="2"/>
  <c r="N117" i="2" s="1"/>
  <c r="I118" i="2"/>
  <c r="M117" i="2"/>
  <c r="B128" i="1"/>
  <c r="B125" i="3"/>
  <c r="J115" i="3"/>
  <c r="I116" i="3"/>
  <c r="K115" i="3"/>
  <c r="N115" i="3" s="1"/>
  <c r="B123" i="4"/>
  <c r="M115" i="1"/>
  <c r="L115" i="1"/>
  <c r="O116" i="2"/>
  <c r="B124" i="2"/>
  <c r="CL71" i="7" l="1"/>
  <c r="O71" i="7"/>
  <c r="CJ72" i="7"/>
  <c r="J72" i="7"/>
  <c r="K72" i="7"/>
  <c r="CK72" i="7" s="1"/>
  <c r="I73" i="7"/>
  <c r="B73" i="7"/>
  <c r="P72" i="7"/>
  <c r="CM72" i="7" s="1"/>
  <c r="M71" i="7"/>
  <c r="CK71" i="7"/>
  <c r="N71" i="7"/>
  <c r="O115" i="3"/>
  <c r="O117" i="2"/>
  <c r="M116" i="1"/>
  <c r="M115" i="3"/>
  <c r="L116" i="1"/>
  <c r="I118" i="4"/>
  <c r="J117" i="4"/>
  <c r="O117" i="4" s="1"/>
  <c r="K117" i="4"/>
  <c r="N117" i="4" s="1"/>
  <c r="L117" i="2"/>
  <c r="O116" i="4"/>
  <c r="B124" i="4"/>
  <c r="B126" i="3"/>
  <c r="B125" i="2"/>
  <c r="L115" i="3"/>
  <c r="L118" i="2"/>
  <c r="J118" i="2"/>
  <c r="O118" i="2" s="1"/>
  <c r="I119" i="2"/>
  <c r="K118" i="2"/>
  <c r="N118" i="2" s="1"/>
  <c r="M118" i="2"/>
  <c r="J117" i="1"/>
  <c r="K117" i="1"/>
  <c r="N117" i="1" s="1"/>
  <c r="I118" i="1"/>
  <c r="J116" i="3"/>
  <c r="O116" i="3" s="1"/>
  <c r="I117" i="3"/>
  <c r="K116" i="3"/>
  <c r="N116" i="3" s="1"/>
  <c r="B129" i="1"/>
  <c r="O116" i="1"/>
  <c r="N72" i="7" l="1"/>
  <c r="M72" i="7"/>
  <c r="L72" i="7"/>
  <c r="CN72" i="7" s="1"/>
  <c r="B74" i="7"/>
  <c r="P73" i="7"/>
  <c r="CM73" i="7" s="1"/>
  <c r="I74" i="7"/>
  <c r="J73" i="7"/>
  <c r="CJ73" i="7"/>
  <c r="K73" i="7"/>
  <c r="CK73" i="7" s="1"/>
  <c r="CL72" i="7"/>
  <c r="O72" i="7"/>
  <c r="M117" i="1"/>
  <c r="M117" i="4"/>
  <c r="K118" i="4"/>
  <c r="N118" i="4" s="1"/>
  <c r="I119" i="4"/>
  <c r="J118" i="4"/>
  <c r="O118" i="4" s="1"/>
  <c r="L118" i="4"/>
  <c r="L117" i="1"/>
  <c r="L117" i="4"/>
  <c r="J117" i="3"/>
  <c r="K117" i="3"/>
  <c r="N117" i="3" s="1"/>
  <c r="I118" i="3"/>
  <c r="B130" i="1"/>
  <c r="J118" i="1"/>
  <c r="I119" i="1"/>
  <c r="K118" i="1"/>
  <c r="N118" i="1" s="1"/>
  <c r="B126" i="2"/>
  <c r="M116" i="3"/>
  <c r="L116" i="3"/>
  <c r="O117" i="1"/>
  <c r="J119" i="2"/>
  <c r="K119" i="2"/>
  <c r="N119" i="2" s="1"/>
  <c r="I120" i="2"/>
  <c r="B127" i="3"/>
  <c r="B125" i="4"/>
  <c r="CL73" i="7" l="1"/>
  <c r="O73" i="7"/>
  <c r="N73" i="7"/>
  <c r="M73" i="7"/>
  <c r="L73" i="7"/>
  <c r="CN73" i="7" s="1"/>
  <c r="I75" i="7"/>
  <c r="CJ74" i="7"/>
  <c r="J74" i="7"/>
  <c r="K74" i="7"/>
  <c r="CK74" i="7" s="1"/>
  <c r="B75" i="7"/>
  <c r="P74" i="7"/>
  <c r="CM74" i="7" s="1"/>
  <c r="M119" i="2"/>
  <c r="O119" i="2"/>
  <c r="M118" i="4"/>
  <c r="J119" i="4"/>
  <c r="I120" i="4"/>
  <c r="K119" i="4"/>
  <c r="N119" i="4" s="1"/>
  <c r="L119" i="4"/>
  <c r="L119" i="2"/>
  <c r="J120" i="2"/>
  <c r="K120" i="2"/>
  <c r="N120" i="2" s="1"/>
  <c r="I121" i="2"/>
  <c r="B127" i="2"/>
  <c r="O118" i="1"/>
  <c r="B131" i="1"/>
  <c r="O117" i="3"/>
  <c r="B126" i="4"/>
  <c r="B128" i="3"/>
  <c r="J118" i="3"/>
  <c r="O118" i="3" s="1"/>
  <c r="I119" i="3"/>
  <c r="K118" i="3"/>
  <c r="N118" i="3" s="1"/>
  <c r="J119" i="1"/>
  <c r="K119" i="1"/>
  <c r="N119" i="1" s="1"/>
  <c r="I120" i="1"/>
  <c r="M119" i="1"/>
  <c r="M118" i="1"/>
  <c r="L118" i="1"/>
  <c r="M117" i="3"/>
  <c r="L117" i="3"/>
  <c r="L74" i="7" l="1"/>
  <c r="CN74" i="7" s="1"/>
  <c r="P75" i="7"/>
  <c r="CM75" i="7" s="1"/>
  <c r="B76" i="7"/>
  <c r="CL74" i="7"/>
  <c r="O74" i="7"/>
  <c r="I76" i="7"/>
  <c r="CJ75" i="7"/>
  <c r="K75" i="7"/>
  <c r="CK75" i="7" s="1"/>
  <c r="J75" i="7"/>
  <c r="M74" i="7"/>
  <c r="N74" i="7"/>
  <c r="P68" i="7"/>
  <c r="CM68" i="7" s="1"/>
  <c r="M119" i="4"/>
  <c r="L119" i="1"/>
  <c r="J120" i="4"/>
  <c r="I121" i="4"/>
  <c r="K120" i="4"/>
  <c r="N120" i="4" s="1"/>
  <c r="O119" i="4"/>
  <c r="O119" i="1"/>
  <c r="B132" i="1"/>
  <c r="B128" i="2"/>
  <c r="B129" i="3"/>
  <c r="O120" i="2"/>
  <c r="J120" i="1"/>
  <c r="I121" i="1"/>
  <c r="K120" i="1"/>
  <c r="N120" i="1" s="1"/>
  <c r="M120" i="1"/>
  <c r="M118" i="3"/>
  <c r="L118" i="3"/>
  <c r="M120" i="2"/>
  <c r="L120" i="2"/>
  <c r="J119" i="3"/>
  <c r="I120" i="3"/>
  <c r="K119" i="3"/>
  <c r="N119" i="3" s="1"/>
  <c r="B127" i="4"/>
  <c r="J121" i="2"/>
  <c r="K121" i="2"/>
  <c r="N121" i="2" s="1"/>
  <c r="I122" i="2"/>
  <c r="L75" i="7" l="1"/>
  <c r="CN75" i="7" s="1"/>
  <c r="O75" i="7"/>
  <c r="CL75" i="7"/>
  <c r="CJ76" i="7"/>
  <c r="K76" i="7"/>
  <c r="CK76" i="7" s="1"/>
  <c r="J76" i="7"/>
  <c r="I77" i="7"/>
  <c r="M75" i="7"/>
  <c r="N75" i="7"/>
  <c r="P76" i="7"/>
  <c r="CM76" i="7" s="1"/>
  <c r="B77" i="7"/>
  <c r="M76" i="7"/>
  <c r="O120" i="4"/>
  <c r="L120" i="4"/>
  <c r="L120" i="1"/>
  <c r="M120" i="4"/>
  <c r="O119" i="3"/>
  <c r="J121" i="4"/>
  <c r="I122" i="4"/>
  <c r="K121" i="4"/>
  <c r="N121" i="4" s="1"/>
  <c r="L121" i="4"/>
  <c r="M121" i="4"/>
  <c r="B128" i="4"/>
  <c r="M121" i="2"/>
  <c r="L121" i="2"/>
  <c r="M119" i="3"/>
  <c r="L119" i="3"/>
  <c r="J121" i="1"/>
  <c r="I122" i="1"/>
  <c r="K121" i="1"/>
  <c r="N121" i="1" s="1"/>
  <c r="J120" i="3"/>
  <c r="I121" i="3"/>
  <c r="K120" i="3"/>
  <c r="N120" i="3" s="1"/>
  <c r="B130" i="3"/>
  <c r="O121" i="2"/>
  <c r="J122" i="2"/>
  <c r="K122" i="2"/>
  <c r="N122" i="2" s="1"/>
  <c r="I123" i="2"/>
  <c r="O120" i="1"/>
  <c r="B129" i="2"/>
  <c r="B133" i="1"/>
  <c r="L76" i="7" l="1"/>
  <c r="CN76" i="7" s="1"/>
  <c r="CL76" i="7"/>
  <c r="O76" i="7"/>
  <c r="P77" i="7"/>
  <c r="CM77" i="7" s="1"/>
  <c r="B78" i="7"/>
  <c r="CJ77" i="7"/>
  <c r="I78" i="7"/>
  <c r="K77" i="7"/>
  <c r="CK77" i="7" s="1"/>
  <c r="J77" i="7"/>
  <c r="N76" i="7"/>
  <c r="M122" i="2"/>
  <c r="M121" i="1"/>
  <c r="L121" i="1"/>
  <c r="M120" i="3"/>
  <c r="O122" i="2"/>
  <c r="K122" i="4"/>
  <c r="N122" i="4" s="1"/>
  <c r="I123" i="4"/>
  <c r="J122" i="4"/>
  <c r="O122" i="4" s="1"/>
  <c r="M122" i="4"/>
  <c r="L122" i="4"/>
  <c r="O120" i="3"/>
  <c r="L122" i="2"/>
  <c r="O121" i="4"/>
  <c r="J121" i="3"/>
  <c r="I122" i="3"/>
  <c r="K121" i="3"/>
  <c r="N121" i="3" s="1"/>
  <c r="J123" i="2"/>
  <c r="K123" i="2"/>
  <c r="N123" i="2" s="1"/>
  <c r="I124" i="2"/>
  <c r="L120" i="3"/>
  <c r="J122" i="1"/>
  <c r="I123" i="1"/>
  <c r="K122" i="1"/>
  <c r="N122" i="1" s="1"/>
  <c r="B131" i="3"/>
  <c r="B130" i="2"/>
  <c r="O121" i="1"/>
  <c r="B129" i="4"/>
  <c r="L77" i="7" l="1"/>
  <c r="CN77" i="7" s="1"/>
  <c r="N77" i="7"/>
  <c r="I79" i="7"/>
  <c r="K78" i="7"/>
  <c r="CK78" i="7" s="1"/>
  <c r="CJ78" i="7"/>
  <c r="J78" i="7"/>
  <c r="B79" i="7"/>
  <c r="P78" i="7"/>
  <c r="CM78" i="7" s="1"/>
  <c r="O77" i="7"/>
  <c r="CL77" i="7"/>
  <c r="M77" i="7"/>
  <c r="J123" i="4"/>
  <c r="K123" i="4"/>
  <c r="N123" i="4" s="1"/>
  <c r="I124" i="4"/>
  <c r="M123" i="4"/>
  <c r="J123" i="1"/>
  <c r="K123" i="1"/>
  <c r="N123" i="1" s="1"/>
  <c r="I124" i="1"/>
  <c r="O123" i="2"/>
  <c r="B132" i="3"/>
  <c r="O122" i="1"/>
  <c r="M123" i="2"/>
  <c r="L123" i="2"/>
  <c r="O121" i="3"/>
  <c r="B131" i="2"/>
  <c r="B130" i="4"/>
  <c r="J122" i="3"/>
  <c r="I123" i="3"/>
  <c r="K122" i="3"/>
  <c r="N122" i="3" s="1"/>
  <c r="M122" i="1"/>
  <c r="L122" i="1"/>
  <c r="J124" i="2"/>
  <c r="K124" i="2"/>
  <c r="N124" i="2" s="1"/>
  <c r="I125" i="2"/>
  <c r="M121" i="3"/>
  <c r="L121" i="3"/>
  <c r="N78" i="7" l="1"/>
  <c r="M78" i="7"/>
  <c r="L78" i="7"/>
  <c r="CN78" i="7" s="1"/>
  <c r="B80" i="7"/>
  <c r="P79" i="7"/>
  <c r="CM79" i="7" s="1"/>
  <c r="CL78" i="7"/>
  <c r="O78" i="7"/>
  <c r="CJ79" i="7"/>
  <c r="I80" i="7"/>
  <c r="J79" i="7"/>
  <c r="K79" i="7"/>
  <c r="CK79" i="7" s="1"/>
  <c r="O124" i="2"/>
  <c r="O123" i="1"/>
  <c r="M122" i="3"/>
  <c r="O122" i="3"/>
  <c r="L123" i="4"/>
  <c r="L122" i="3"/>
  <c r="J124" i="4"/>
  <c r="K124" i="4"/>
  <c r="N124" i="4" s="1"/>
  <c r="I125" i="4"/>
  <c r="M124" i="4"/>
  <c r="L124" i="4"/>
  <c r="L124" i="2"/>
  <c r="M124" i="2"/>
  <c r="O123" i="4"/>
  <c r="J123" i="3"/>
  <c r="I124" i="3"/>
  <c r="K123" i="3"/>
  <c r="N123" i="3" s="1"/>
  <c r="B133" i="3"/>
  <c r="J124" i="1"/>
  <c r="K124" i="1"/>
  <c r="N124" i="1" s="1"/>
  <c r="I125" i="1"/>
  <c r="B132" i="2"/>
  <c r="J125" i="2"/>
  <c r="K125" i="2"/>
  <c r="N125" i="2" s="1"/>
  <c r="I126" i="2"/>
  <c r="B131" i="4"/>
  <c r="M123" i="1"/>
  <c r="L123" i="1"/>
  <c r="L79" i="7" l="1"/>
  <c r="CN79" i="7" s="1"/>
  <c r="O79" i="7"/>
  <c r="CL79" i="7"/>
  <c r="M79" i="7"/>
  <c r="CJ80" i="7"/>
  <c r="J80" i="7"/>
  <c r="I81" i="7"/>
  <c r="K80" i="7"/>
  <c r="CK80" i="7" s="1"/>
  <c r="N79" i="7"/>
  <c r="B81" i="7"/>
  <c r="P80" i="7"/>
  <c r="CM80" i="7" s="1"/>
  <c r="K125" i="4"/>
  <c r="N125" i="4" s="1"/>
  <c r="J125" i="4"/>
  <c r="I126" i="4"/>
  <c r="O124" i="4"/>
  <c r="B132" i="4"/>
  <c r="O125" i="2"/>
  <c r="J124" i="3"/>
  <c r="K124" i="3"/>
  <c r="N124" i="3" s="1"/>
  <c r="I125" i="3"/>
  <c r="M125" i="2"/>
  <c r="L125" i="2"/>
  <c r="O124" i="1"/>
  <c r="O123" i="3"/>
  <c r="B133" i="2"/>
  <c r="J125" i="1"/>
  <c r="I126" i="1"/>
  <c r="K125" i="1"/>
  <c r="N125" i="1" s="1"/>
  <c r="J126" i="2"/>
  <c r="I127" i="2"/>
  <c r="K126" i="2"/>
  <c r="N126" i="2" s="1"/>
  <c r="M124" i="1"/>
  <c r="L124" i="1"/>
  <c r="M123" i="3"/>
  <c r="L123" i="3"/>
  <c r="M80" i="7" l="1"/>
  <c r="CJ81" i="7"/>
  <c r="K81" i="7"/>
  <c r="CK81" i="7" s="1"/>
  <c r="I82" i="7"/>
  <c r="J81" i="7"/>
  <c r="CL80" i="7"/>
  <c r="O80" i="7"/>
  <c r="P81" i="7"/>
  <c r="CM81" i="7" s="1"/>
  <c r="B82" i="7"/>
  <c r="L80" i="7"/>
  <c r="CN80" i="7" s="1"/>
  <c r="N80" i="7"/>
  <c r="L125" i="1"/>
  <c r="M125" i="4"/>
  <c r="J126" i="4"/>
  <c r="I127" i="4"/>
  <c r="K126" i="4"/>
  <c r="N126" i="4" s="1"/>
  <c r="L125" i="4"/>
  <c r="M125" i="1"/>
  <c r="O125" i="4"/>
  <c r="J127" i="2"/>
  <c r="K127" i="2"/>
  <c r="N127" i="2" s="1"/>
  <c r="I128" i="2"/>
  <c r="O124" i="3"/>
  <c r="O126" i="2"/>
  <c r="J126" i="1"/>
  <c r="I127" i="1"/>
  <c r="K126" i="1"/>
  <c r="N126" i="1" s="1"/>
  <c r="M124" i="3"/>
  <c r="L124" i="3"/>
  <c r="M126" i="2"/>
  <c r="L126" i="2"/>
  <c r="O125" i="1"/>
  <c r="J125" i="3"/>
  <c r="K125" i="3"/>
  <c r="N125" i="3" s="1"/>
  <c r="I126" i="3"/>
  <c r="B133" i="4"/>
  <c r="N81" i="7" l="1"/>
  <c r="L81" i="7"/>
  <c r="CN81" i="7" s="1"/>
  <c r="M81" i="7"/>
  <c r="I83" i="7"/>
  <c r="CJ82" i="7"/>
  <c r="K82" i="7"/>
  <c r="L82" i="7" s="1"/>
  <c r="CN82" i="7" s="1"/>
  <c r="J82" i="7"/>
  <c r="CL81" i="7"/>
  <c r="O81" i="7"/>
  <c r="B83" i="7"/>
  <c r="P82" i="7"/>
  <c r="CM82" i="7" s="1"/>
  <c r="N82" i="7"/>
  <c r="L126" i="4"/>
  <c r="L126" i="1"/>
  <c r="M126" i="4"/>
  <c r="M126" i="1"/>
  <c r="J127" i="4"/>
  <c r="I128" i="4"/>
  <c r="K127" i="4"/>
  <c r="N127" i="4" s="1"/>
  <c r="O126" i="4"/>
  <c r="J128" i="2"/>
  <c r="K128" i="2"/>
  <c r="N128" i="2" s="1"/>
  <c r="I129" i="2"/>
  <c r="O125" i="3"/>
  <c r="J127" i="1"/>
  <c r="I128" i="1"/>
  <c r="K127" i="1"/>
  <c r="N127" i="1" s="1"/>
  <c r="O127" i="2"/>
  <c r="J126" i="3"/>
  <c r="O126" i="3" s="1"/>
  <c r="K126" i="3"/>
  <c r="N126" i="3" s="1"/>
  <c r="I127" i="3"/>
  <c r="M125" i="3"/>
  <c r="L125" i="3"/>
  <c r="O126" i="1"/>
  <c r="M127" i="2"/>
  <c r="L127" i="2"/>
  <c r="CL82" i="7" l="1"/>
  <c r="O82" i="7"/>
  <c r="B84" i="7"/>
  <c r="P83" i="7"/>
  <c r="CM83" i="7" s="1"/>
  <c r="M82" i="7"/>
  <c r="CK82" i="7"/>
  <c r="J83" i="7"/>
  <c r="CJ83" i="7"/>
  <c r="I84" i="7"/>
  <c r="K83" i="7"/>
  <c r="CK83" i="7" s="1"/>
  <c r="M127" i="4"/>
  <c r="M128" i="2"/>
  <c r="M126" i="3"/>
  <c r="L127" i="4"/>
  <c r="J128" i="4"/>
  <c r="I129" i="4"/>
  <c r="K128" i="4"/>
  <c r="N128" i="4" s="1"/>
  <c r="M128" i="4"/>
  <c r="L126" i="3"/>
  <c r="O127" i="4"/>
  <c r="O128" i="2"/>
  <c r="L128" i="2"/>
  <c r="J128" i="1"/>
  <c r="K128" i="1"/>
  <c r="N128" i="1" s="1"/>
  <c r="I129" i="1"/>
  <c r="J127" i="3"/>
  <c r="I128" i="3"/>
  <c r="K127" i="3"/>
  <c r="N127" i="3" s="1"/>
  <c r="O127" i="1"/>
  <c r="J129" i="2"/>
  <c r="I130" i="2"/>
  <c r="K129" i="2"/>
  <c r="N129" i="2" s="1"/>
  <c r="M127" i="1"/>
  <c r="L127" i="1"/>
  <c r="I85" i="7" l="1"/>
  <c r="CJ85" i="7" s="1"/>
  <c r="B85" i="7"/>
  <c r="CJ84" i="7"/>
  <c r="K84" i="7"/>
  <c r="L84" i="7" s="1"/>
  <c r="CN84" i="7" s="1"/>
  <c r="J84" i="7"/>
  <c r="M83" i="7"/>
  <c r="N83" i="7"/>
  <c r="P84" i="7"/>
  <c r="CM84" i="7" s="1"/>
  <c r="M84" i="7"/>
  <c r="CL83" i="7"/>
  <c r="O83" i="7"/>
  <c r="L83" i="7"/>
  <c r="CN83" i="7" s="1"/>
  <c r="O129" i="2"/>
  <c r="M127" i="3"/>
  <c r="L128" i="4"/>
  <c r="K129" i="4"/>
  <c r="N129" i="4" s="1"/>
  <c r="M129" i="4"/>
  <c r="L129" i="4"/>
  <c r="J129" i="4"/>
  <c r="O129" i="4" s="1"/>
  <c r="I130" i="4"/>
  <c r="L127" i="3"/>
  <c r="O128" i="4"/>
  <c r="O128" i="1"/>
  <c r="M129" i="2"/>
  <c r="L129" i="2"/>
  <c r="J128" i="3"/>
  <c r="K128" i="3"/>
  <c r="N128" i="3" s="1"/>
  <c r="I129" i="3"/>
  <c r="M128" i="1"/>
  <c r="L128" i="1"/>
  <c r="J130" i="2"/>
  <c r="K130" i="2"/>
  <c r="N130" i="2" s="1"/>
  <c r="I131" i="2"/>
  <c r="O127" i="3"/>
  <c r="J129" i="1"/>
  <c r="I130" i="1"/>
  <c r="K129" i="1"/>
  <c r="N129" i="1" s="1"/>
  <c r="B86" i="7" l="1"/>
  <c r="P85" i="7"/>
  <c r="CM85" i="7" s="1"/>
  <c r="J85" i="7"/>
  <c r="CL85" i="7" s="1"/>
  <c r="I86" i="7"/>
  <c r="CJ86" i="7" s="1"/>
  <c r="K85" i="7"/>
  <c r="CK85" i="7" s="1"/>
  <c r="CL84" i="7"/>
  <c r="O84" i="7"/>
  <c r="N84" i="7"/>
  <c r="CK84" i="7"/>
  <c r="J130" i="4"/>
  <c r="K130" i="4"/>
  <c r="N130" i="4" s="1"/>
  <c r="I131" i="4"/>
  <c r="L130" i="4"/>
  <c r="O129" i="1"/>
  <c r="M130" i="2"/>
  <c r="L130" i="2"/>
  <c r="M128" i="3"/>
  <c r="L128" i="3"/>
  <c r="M129" i="1"/>
  <c r="L129" i="1"/>
  <c r="J131" i="2"/>
  <c r="K131" i="2"/>
  <c r="N131" i="2" s="1"/>
  <c r="I132" i="2"/>
  <c r="J129" i="3"/>
  <c r="I130" i="3"/>
  <c r="K129" i="3"/>
  <c r="N129" i="3" s="1"/>
  <c r="J130" i="1"/>
  <c r="K130" i="1"/>
  <c r="N130" i="1" s="1"/>
  <c r="I131" i="1"/>
  <c r="O130" i="2"/>
  <c r="O128" i="3"/>
  <c r="L85" i="7" l="1"/>
  <c r="CN85" i="7" s="1"/>
  <c r="K86" i="7"/>
  <c r="CK86" i="7" s="1"/>
  <c r="I87" i="7"/>
  <c r="CJ87" i="7" s="1"/>
  <c r="J86" i="7"/>
  <c r="N85" i="7"/>
  <c r="M85" i="7"/>
  <c r="O85" i="7"/>
  <c r="P86" i="7"/>
  <c r="CM86" i="7" s="1"/>
  <c r="N86" i="7"/>
  <c r="M86" i="7"/>
  <c r="B87" i="7"/>
  <c r="M130" i="1"/>
  <c r="O129" i="3"/>
  <c r="O130" i="4"/>
  <c r="J131" i="4"/>
  <c r="O131" i="4" s="1"/>
  <c r="K131" i="4"/>
  <c r="N131" i="4" s="1"/>
  <c r="I132" i="4"/>
  <c r="L130" i="1"/>
  <c r="M130" i="4"/>
  <c r="M131" i="2"/>
  <c r="L131" i="2"/>
  <c r="O130" i="1"/>
  <c r="J130" i="3"/>
  <c r="I131" i="3"/>
  <c r="K130" i="3"/>
  <c r="N130" i="3" s="1"/>
  <c r="J132" i="2"/>
  <c r="I133" i="2"/>
  <c r="K132" i="2"/>
  <c r="N132" i="2" s="1"/>
  <c r="J131" i="1"/>
  <c r="I132" i="1"/>
  <c r="K131" i="1"/>
  <c r="N131" i="1" s="1"/>
  <c r="M131" i="1"/>
  <c r="M129" i="3"/>
  <c r="L129" i="3"/>
  <c r="O131" i="2"/>
  <c r="O86" i="7" l="1"/>
  <c r="CL86" i="7"/>
  <c r="P87" i="7"/>
  <c r="CM87" i="7" s="1"/>
  <c r="B88" i="7"/>
  <c r="K87" i="7"/>
  <c r="I88" i="7"/>
  <c r="CJ88" i="7" s="1"/>
  <c r="J87" i="7"/>
  <c r="CL87" i="7" s="1"/>
  <c r="L86" i="7"/>
  <c r="CN86" i="7" s="1"/>
  <c r="O132" i="2"/>
  <c r="L132" i="2"/>
  <c r="L131" i="1"/>
  <c r="L131" i="4"/>
  <c r="M131" i="4"/>
  <c r="M132" i="2"/>
  <c r="J132" i="4"/>
  <c r="I133" i="4"/>
  <c r="K132" i="4"/>
  <c r="N132" i="4" s="1"/>
  <c r="J133" i="2"/>
  <c r="K133" i="2"/>
  <c r="N133" i="2" s="1"/>
  <c r="J131" i="3"/>
  <c r="I132" i="3"/>
  <c r="K131" i="3"/>
  <c r="N131" i="3" s="1"/>
  <c r="J132" i="1"/>
  <c r="K132" i="1"/>
  <c r="N132" i="1" s="1"/>
  <c r="I133" i="1"/>
  <c r="O130" i="3"/>
  <c r="O131" i="1"/>
  <c r="M130" i="3"/>
  <c r="L130" i="3"/>
  <c r="N87" i="7" l="1"/>
  <c r="CK87" i="7"/>
  <c r="M87" i="7"/>
  <c r="O87" i="7"/>
  <c r="K88" i="7"/>
  <c r="CK88" i="7" s="1"/>
  <c r="J88" i="7"/>
  <c r="L87" i="7"/>
  <c r="CN87" i="7" s="1"/>
  <c r="P88" i="7"/>
  <c r="CM88" i="7" s="1"/>
  <c r="N88" i="7"/>
  <c r="M88" i="7"/>
  <c r="P67" i="7"/>
  <c r="CM67" i="7" s="1"/>
  <c r="L132" i="4"/>
  <c r="M133" i="2"/>
  <c r="J133" i="4"/>
  <c r="K133" i="4"/>
  <c r="N133" i="4" s="1"/>
  <c r="O132" i="4"/>
  <c r="M132" i="4"/>
  <c r="J132" i="3"/>
  <c r="I133" i="3"/>
  <c r="K132" i="3"/>
  <c r="N132" i="3" s="1"/>
  <c r="O131" i="3"/>
  <c r="O133" i="2"/>
  <c r="O132" i="1"/>
  <c r="M132" i="1"/>
  <c r="L132" i="1"/>
  <c r="J133" i="1"/>
  <c r="K133" i="1"/>
  <c r="N133" i="1" s="1"/>
  <c r="M133" i="1"/>
  <c r="M131" i="3"/>
  <c r="L131" i="3"/>
  <c r="L133" i="2"/>
  <c r="O88" i="7" l="1"/>
  <c r="CL88" i="7"/>
  <c r="L88" i="7"/>
  <c r="CN88" i="7" s="1"/>
  <c r="O133" i="4"/>
  <c r="O133" i="1"/>
  <c r="L133" i="1"/>
  <c r="O132" i="3"/>
  <c r="M133" i="4"/>
  <c r="L133" i="4"/>
  <c r="J133" i="3"/>
  <c r="K133" i="3"/>
  <c r="N133" i="3" s="1"/>
  <c r="M132" i="3"/>
  <c r="L132" i="3"/>
  <c r="M133" i="3" l="1"/>
  <c r="O133" i="3"/>
  <c r="L133" i="3"/>
  <c r="BX71" i="5" l="1"/>
  <c r="CA72" i="5" s="1"/>
  <c r="BX75" i="5"/>
  <c r="CA76" i="5" s="1"/>
  <c r="BX35" i="5"/>
  <c r="CA36" i="5" s="1"/>
  <c r="BX47" i="5"/>
  <c r="CA48" i="5" s="1"/>
  <c r="BX54" i="5"/>
  <c r="CA55" i="5" s="1"/>
  <c r="BX73" i="5"/>
  <c r="CA74" i="5" s="1"/>
  <c r="BX43" i="5"/>
  <c r="CA44" i="5" s="1"/>
  <c r="BX38" i="5"/>
  <c r="CA39" i="5" s="1"/>
  <c r="BX42" i="5"/>
  <c r="CA43" i="5" s="1"/>
  <c r="BX61" i="5"/>
  <c r="CA62" i="5" s="1"/>
  <c r="BX64" i="5"/>
  <c r="CA65" i="5" s="1"/>
  <c r="BX74" i="5"/>
  <c r="CA75" i="5" s="1"/>
  <c r="BX76" i="5"/>
  <c r="CA77" i="5" s="1"/>
  <c r="BX44" i="5"/>
  <c r="CA45" i="5" s="1"/>
  <c r="BX58" i="5"/>
  <c r="CA59" i="5" s="1"/>
  <c r="BX63" i="5"/>
  <c r="CA64" i="5" s="1"/>
  <c r="BX33" i="5"/>
  <c r="CA34" i="5" s="1"/>
  <c r="BX55" i="5"/>
  <c r="CA56" i="5" s="1"/>
  <c r="BX59" i="5"/>
  <c r="CA60" i="5" s="1"/>
  <c r="BX46" i="5"/>
  <c r="CA47" i="5" s="1"/>
  <c r="BX50" i="5"/>
  <c r="CA51" i="5" s="1"/>
  <c r="BX65" i="5"/>
  <c r="CA66" i="5" s="1"/>
  <c r="BX51" i="5"/>
  <c r="CA52" i="5" s="1"/>
  <c r="BX60" i="5"/>
  <c r="CA61" i="5" s="1"/>
  <c r="BX37" i="5"/>
  <c r="CA38" i="5" s="1"/>
  <c r="BX36" i="5"/>
  <c r="CA37" i="5" s="1"/>
  <c r="BX62" i="5"/>
  <c r="BX53" i="5"/>
  <c r="BX57" i="5"/>
  <c r="BX48" i="5"/>
  <c r="CA49" i="5" s="1"/>
  <c r="BX69" i="5"/>
  <c r="CA70" i="5" s="1"/>
  <c r="BX78" i="5"/>
  <c r="CA79" i="5" s="1"/>
  <c r="BX40" i="5"/>
  <c r="CA41" i="5" s="1"/>
  <c r="BX39" i="5"/>
  <c r="CA40" i="5" s="1"/>
  <c r="BX49" i="5"/>
  <c r="CA50" i="5" s="1"/>
  <c r="BX67" i="5"/>
  <c r="CA68" i="5" s="1"/>
  <c r="BX66" i="5"/>
  <c r="CA67" i="5" s="1"/>
  <c r="BX45" i="5"/>
  <c r="BX68" i="5"/>
  <c r="CA69" i="5" s="1"/>
  <c r="BX34" i="5"/>
  <c r="CA35" i="5" s="1"/>
  <c r="BX41" i="5"/>
  <c r="CA42" i="5" s="1"/>
  <c r="BX56" i="5"/>
  <c r="BX72" i="5"/>
  <c r="CA73" i="5" s="1"/>
  <c r="BX52" i="5"/>
  <c r="CA53" i="5" s="1"/>
  <c r="BX77" i="5"/>
  <c r="CA78" i="5" s="1"/>
  <c r="BX70" i="5"/>
  <c r="CA71" i="5" s="1"/>
  <c r="BX79" i="5"/>
  <c r="CA80" i="5" s="1"/>
  <c r="CA58" i="5" l="1"/>
  <c r="CA57" i="5"/>
  <c r="CA63" i="5"/>
  <c r="CA54" i="5"/>
  <c r="CA46" i="5"/>
  <c r="CC41" i="5" l="1" a="1"/>
  <c r="CC44" i="5" s="1"/>
  <c r="CC43" i="5" l="1"/>
  <c r="CD41" i="5"/>
  <c r="CD43" i="5"/>
  <c r="CC41" i="5"/>
  <c r="CD42" i="5"/>
  <c r="CC45" i="5"/>
  <c r="CC42" i="5"/>
  <c r="CD45" i="5"/>
  <c r="CD44" i="5"/>
  <c r="CH84" i="5" l="1"/>
  <c r="C84" i="5" s="1"/>
  <c r="CH88" i="5"/>
  <c r="C88" i="5" s="1"/>
  <c r="CH86" i="5"/>
  <c r="CH87" i="5"/>
  <c r="C87" i="5" s="1"/>
  <c r="C86" i="5"/>
  <c r="CH62" i="5"/>
  <c r="C62" i="5" s="1"/>
  <c r="CH85" i="5"/>
  <c r="C85" i="5" s="1"/>
  <c r="CH68" i="5"/>
  <c r="C68" i="5" s="1"/>
  <c r="CH34" i="5"/>
  <c r="C34" i="5" s="1"/>
  <c r="CH57" i="5"/>
  <c r="C57" i="5" s="1"/>
  <c r="CH55" i="5"/>
  <c r="C55" i="5" s="1"/>
  <c r="CH75" i="5"/>
  <c r="C75" i="5" s="1"/>
  <c r="CH43" i="5"/>
  <c r="C43" i="5" s="1"/>
  <c r="CH65" i="5"/>
  <c r="C65" i="5" s="1"/>
  <c r="CH46" i="5"/>
  <c r="C46" i="5" s="1"/>
  <c r="CH61" i="5"/>
  <c r="C61" i="5" s="1"/>
  <c r="CH76" i="5"/>
  <c r="C76" i="5" s="1"/>
  <c r="CH71" i="5"/>
  <c r="C71" i="5" s="1"/>
  <c r="CH66" i="5"/>
  <c r="C66" i="5" s="1"/>
  <c r="CH72" i="5"/>
  <c r="C72" i="5" s="1"/>
  <c r="CH45" i="5"/>
  <c r="C45" i="5" s="1"/>
  <c r="CH38" i="5"/>
  <c r="C38" i="5" s="1"/>
  <c r="CH53" i="5"/>
  <c r="C53" i="5" s="1"/>
  <c r="CH63" i="5"/>
  <c r="C63" i="5" s="1"/>
  <c r="CH49" i="5"/>
  <c r="C49" i="5" s="1"/>
  <c r="CH37" i="5"/>
  <c r="C37" i="5" s="1"/>
  <c r="CH60" i="5"/>
  <c r="C60" i="5" s="1"/>
  <c r="CH74" i="5"/>
  <c r="C74" i="5" s="1"/>
  <c r="CH35" i="5"/>
  <c r="C35" i="5" s="1"/>
  <c r="CH69" i="5"/>
  <c r="C69" i="5" s="1"/>
  <c r="CH70" i="5"/>
  <c r="C70" i="5" s="1"/>
  <c r="CH59" i="5"/>
  <c r="C59" i="5" s="1"/>
  <c r="CH42" i="5"/>
  <c r="C42" i="5" s="1"/>
  <c r="CH39" i="5"/>
  <c r="C39" i="5" s="1"/>
  <c r="CH79" i="5"/>
  <c r="C79" i="5" s="1"/>
  <c r="C30" i="5"/>
  <c r="M18" i="5" s="1"/>
  <c r="M26" i="5" s="1"/>
  <c r="P26" i="5" s="1"/>
  <c r="CH36" i="5"/>
  <c r="C36" i="5" s="1"/>
  <c r="CH47" i="5"/>
  <c r="C47" i="5" s="1"/>
  <c r="CH54" i="5"/>
  <c r="C54" i="5" s="1"/>
  <c r="CH50" i="5"/>
  <c r="C50" i="5" s="1"/>
  <c r="CH78" i="5"/>
  <c r="C78" i="5" s="1"/>
  <c r="CH73" i="5"/>
  <c r="C73" i="5" s="1"/>
  <c r="CH52" i="5"/>
  <c r="C52" i="5" s="1"/>
  <c r="CH80" i="5"/>
  <c r="C80" i="5" s="1"/>
  <c r="CH51" i="5"/>
  <c r="C51" i="5" s="1"/>
  <c r="CH77" i="5"/>
  <c r="C77" i="5" s="1"/>
  <c r="CH48" i="5"/>
  <c r="C48" i="5" s="1"/>
  <c r="CH82" i="5"/>
  <c r="C82" i="5" s="1"/>
  <c r="CH41" i="5"/>
  <c r="C41" i="5" s="1"/>
  <c r="CH40" i="5"/>
  <c r="C40" i="5" s="1"/>
  <c r="CH81" i="5"/>
  <c r="C81" i="5" s="1"/>
  <c r="CH44" i="5"/>
  <c r="C44" i="5" s="1"/>
  <c r="CH83" i="5"/>
  <c r="C83" i="5" s="1"/>
  <c r="CH67" i="5"/>
  <c r="C67" i="5" s="1"/>
  <c r="CH56" i="5"/>
  <c r="C56" i="5" s="1"/>
  <c r="CH58" i="5"/>
  <c r="C58" i="5" s="1"/>
  <c r="CH64" i="5"/>
  <c r="C64" i="5" s="1"/>
  <c r="S26" i="5" l="1"/>
  <c r="B34" i="5"/>
  <c r="P34" i="5" s="1"/>
  <c r="CM34" i="5" s="1"/>
  <c r="B35" i="5" l="1"/>
  <c r="K35" i="5" s="1"/>
  <c r="N35" i="5" s="1"/>
  <c r="J34" i="5"/>
  <c r="CL34" i="5" s="1"/>
  <c r="K34" i="5"/>
  <c r="CK34" i="5" s="1"/>
  <c r="P35" i="5"/>
  <c r="CM35" i="5" s="1"/>
  <c r="B36" i="5"/>
  <c r="J35" i="5"/>
  <c r="L34" i="5" l="1"/>
  <c r="CN34" i="5" s="1"/>
  <c r="N34" i="5"/>
  <c r="M34" i="5"/>
  <c r="O34" i="5"/>
  <c r="CK35" i="5"/>
  <c r="M35" i="5"/>
  <c r="L35" i="5"/>
  <c r="CN35" i="5" s="1"/>
  <c r="CL35" i="5"/>
  <c r="O35" i="5"/>
  <c r="B37" i="5"/>
  <c r="J36" i="5"/>
  <c r="P36" i="5"/>
  <c r="CM36" i="5" s="1"/>
  <c r="K36" i="5"/>
  <c r="M36" i="5" l="1"/>
  <c r="L36" i="5"/>
  <c r="CN36" i="5" s="1"/>
  <c r="N36" i="5"/>
  <c r="CK36" i="5"/>
  <c r="O36" i="5"/>
  <c r="CL36" i="5"/>
  <c r="J37" i="5"/>
  <c r="B38" i="5"/>
  <c r="K37" i="5"/>
  <c r="M37" i="5" s="1"/>
  <c r="P37" i="5"/>
  <c r="CM37" i="5" s="1"/>
  <c r="N37" i="5" l="1"/>
  <c r="O37" i="5"/>
  <c r="CL37" i="5"/>
  <c r="K38" i="5"/>
  <c r="M38" i="5" s="1"/>
  <c r="P38" i="5"/>
  <c r="CM38" i="5" s="1"/>
  <c r="J38" i="5"/>
  <c r="B39" i="5"/>
  <c r="CK37" i="5"/>
  <c r="L37" i="5"/>
  <c r="CN37" i="5" s="1"/>
  <c r="CK38" i="5" l="1"/>
  <c r="L38" i="5"/>
  <c r="CN38" i="5" s="1"/>
  <c r="CL38" i="5"/>
  <c r="O38" i="5"/>
  <c r="K39" i="5"/>
  <c r="M39" i="5" s="1"/>
  <c r="P39" i="5"/>
  <c r="CM39" i="5" s="1"/>
  <c r="B40" i="5"/>
  <c r="J39" i="5"/>
  <c r="N38" i="5"/>
  <c r="O39" i="5" l="1"/>
  <c r="CL39" i="5"/>
  <c r="P40" i="5"/>
  <c r="CM40" i="5" s="1"/>
  <c r="J40" i="5"/>
  <c r="B41" i="5"/>
  <c r="K40" i="5"/>
  <c r="M40" i="5" s="1"/>
  <c r="N39" i="5"/>
  <c r="L39" i="5"/>
  <c r="CN39" i="5" s="1"/>
  <c r="CK39" i="5"/>
  <c r="N40" i="5" l="1"/>
  <c r="L40" i="5"/>
  <c r="CN40" i="5" s="1"/>
  <c r="CK40" i="5"/>
  <c r="B42" i="5"/>
  <c r="K41" i="5"/>
  <c r="M41" i="5" s="1"/>
  <c r="P41" i="5"/>
  <c r="CM41" i="5" s="1"/>
  <c r="J41" i="5"/>
  <c r="CL40" i="5"/>
  <c r="O40" i="5"/>
  <c r="CL41" i="5" l="1"/>
  <c r="O41" i="5"/>
  <c r="N41" i="5"/>
  <c r="L41" i="5"/>
  <c r="CN41" i="5" s="1"/>
  <c r="CK41" i="5"/>
  <c r="B43" i="5"/>
  <c r="P42" i="5"/>
  <c r="CM42" i="5" s="1"/>
  <c r="J42" i="5"/>
  <c r="K42" i="5"/>
  <c r="N42" i="5" s="1"/>
  <c r="M42" i="5" l="1"/>
  <c r="L42" i="5"/>
  <c r="CN42" i="5" s="1"/>
  <c r="CK42" i="5"/>
  <c r="CL42" i="5"/>
  <c r="O42" i="5"/>
  <c r="B44" i="5"/>
  <c r="K43" i="5"/>
  <c r="P43" i="5"/>
  <c r="CM43" i="5" s="1"/>
  <c r="J43" i="5"/>
  <c r="O43" i="5" l="1"/>
  <c r="CL43" i="5"/>
  <c r="M43" i="5"/>
  <c r="L43" i="5"/>
  <c r="CN43" i="5" s="1"/>
  <c r="CK43" i="5"/>
  <c r="N43" i="5"/>
  <c r="P44" i="5"/>
  <c r="CM44" i="5" s="1"/>
  <c r="J44" i="5"/>
  <c r="B45" i="5"/>
  <c r="K44" i="5"/>
  <c r="CK44" i="5" l="1"/>
  <c r="L44" i="5"/>
  <c r="CN44" i="5" s="1"/>
  <c r="M44" i="5"/>
  <c r="P45" i="5"/>
  <c r="CM45" i="5" s="1"/>
  <c r="J45" i="5"/>
  <c r="K45" i="5"/>
  <c r="N45" i="5" s="1"/>
  <c r="B46" i="5"/>
  <c r="CL44" i="5"/>
  <c r="O44" i="5"/>
  <c r="N44" i="5"/>
  <c r="J46" i="5" l="1"/>
  <c r="B47" i="5"/>
  <c r="K46" i="5"/>
  <c r="M46" i="5" s="1"/>
  <c r="P46" i="5"/>
  <c r="CM46" i="5" s="1"/>
  <c r="CL45" i="5"/>
  <c r="O45" i="5"/>
  <c r="M45" i="5"/>
  <c r="L45" i="5"/>
  <c r="CN45" i="5" s="1"/>
  <c r="CK45" i="5"/>
  <c r="N46" i="5" l="1"/>
  <c r="P47" i="5"/>
  <c r="CM47" i="5" s="1"/>
  <c r="B48" i="5"/>
  <c r="J47" i="5"/>
  <c r="K47" i="5"/>
  <c r="M47" i="5" s="1"/>
  <c r="CK46" i="5"/>
  <c r="L46" i="5"/>
  <c r="CN46" i="5" s="1"/>
  <c r="O46" i="5"/>
  <c r="CL46" i="5"/>
  <c r="CL47" i="5" l="1"/>
  <c r="O47" i="5"/>
  <c r="J48" i="5"/>
  <c r="B49" i="5"/>
  <c r="K48" i="5"/>
  <c r="N48" i="5" s="1"/>
  <c r="P48" i="5"/>
  <c r="CM48" i="5" s="1"/>
  <c r="N47" i="5"/>
  <c r="CK47" i="5"/>
  <c r="L47" i="5"/>
  <c r="CN47" i="5" s="1"/>
  <c r="M48" i="5" l="1"/>
  <c r="CK48" i="5"/>
  <c r="L48" i="5"/>
  <c r="CN48" i="5" s="1"/>
  <c r="B50" i="5"/>
  <c r="K49" i="5"/>
  <c r="N49" i="5" s="1"/>
  <c r="J49" i="5"/>
  <c r="P49" i="5"/>
  <c r="CM49" i="5" s="1"/>
  <c r="O48" i="5"/>
  <c r="CL48" i="5"/>
  <c r="M49" i="5" l="1"/>
  <c r="O49" i="5"/>
  <c r="CL49" i="5"/>
  <c r="CK49" i="5"/>
  <c r="L49" i="5"/>
  <c r="CN49" i="5" s="1"/>
  <c r="J50" i="5"/>
  <c r="K50" i="5"/>
  <c r="M50" i="5" s="1"/>
  <c r="P50" i="5"/>
  <c r="CM50" i="5" s="1"/>
  <c r="B51" i="5"/>
  <c r="P51" i="5" l="1"/>
  <c r="CM51" i="5" s="1"/>
  <c r="B52" i="5"/>
  <c r="J51" i="5"/>
  <c r="K51" i="5"/>
  <c r="M51" i="5" s="1"/>
  <c r="N50" i="5"/>
  <c r="L50" i="5"/>
  <c r="CN50" i="5" s="1"/>
  <c r="CK50" i="5"/>
  <c r="CL50" i="5"/>
  <c r="O50" i="5"/>
  <c r="N51" i="5" l="1"/>
  <c r="CK51" i="5"/>
  <c r="L51" i="5"/>
  <c r="CN51" i="5" s="1"/>
  <c r="P52" i="5"/>
  <c r="CM52" i="5" s="1"/>
  <c r="J52" i="5"/>
  <c r="B53" i="5"/>
  <c r="K52" i="5"/>
  <c r="O51" i="5"/>
  <c r="CL51" i="5"/>
  <c r="L52" i="5" l="1"/>
  <c r="CN52" i="5" s="1"/>
  <c r="CK52" i="5"/>
  <c r="N52" i="5"/>
  <c r="CL52" i="5"/>
  <c r="O52" i="5"/>
  <c r="M52" i="5"/>
  <c r="K53" i="5"/>
  <c r="M53" i="5" s="1"/>
  <c r="B54" i="5"/>
  <c r="P53" i="5"/>
  <c r="CM53" i="5" s="1"/>
  <c r="J53" i="5"/>
  <c r="N53" i="5" l="1"/>
  <c r="L53" i="5"/>
  <c r="CN53" i="5" s="1"/>
  <c r="CK53" i="5"/>
  <c r="CL53" i="5"/>
  <c r="O53" i="5"/>
  <c r="P54" i="5"/>
  <c r="CM54" i="5" s="1"/>
  <c r="B55" i="5"/>
  <c r="J54" i="5"/>
  <c r="K54" i="5"/>
  <c r="N54" i="5" l="1"/>
  <c r="CK54" i="5"/>
  <c r="L54" i="5"/>
  <c r="CN54" i="5" s="1"/>
  <c r="O54" i="5"/>
  <c r="CL54" i="5"/>
  <c r="M54" i="5"/>
  <c r="P55" i="5"/>
  <c r="CM55" i="5" s="1"/>
  <c r="B56" i="5"/>
  <c r="J55" i="5"/>
  <c r="K55" i="5"/>
  <c r="N55" i="5" s="1"/>
  <c r="K56" i="5" l="1"/>
  <c r="M56" i="5" s="1"/>
  <c r="P56" i="5"/>
  <c r="CM56" i="5" s="1"/>
  <c r="J56" i="5"/>
  <c r="B57" i="5"/>
  <c r="O55" i="5"/>
  <c r="CL55" i="5"/>
  <c r="M55" i="5"/>
  <c r="L55" i="5"/>
  <c r="CN55" i="5" s="1"/>
  <c r="CK55" i="5"/>
  <c r="K57" i="5" l="1"/>
  <c r="M57" i="5" s="1"/>
  <c r="P57" i="5"/>
  <c r="CM57" i="5" s="1"/>
  <c r="J57" i="5"/>
  <c r="B58" i="5"/>
  <c r="CL56" i="5"/>
  <c r="O56" i="5"/>
  <c r="N56" i="5"/>
  <c r="L56" i="5"/>
  <c r="CN56" i="5" s="1"/>
  <c r="CK56" i="5"/>
  <c r="B59" i="5" l="1"/>
  <c r="J58" i="5"/>
  <c r="K58" i="5"/>
  <c r="M58" i="5" s="1"/>
  <c r="P58" i="5"/>
  <c r="CM58" i="5" s="1"/>
  <c r="O57" i="5"/>
  <c r="CL57" i="5"/>
  <c r="N57" i="5"/>
  <c r="CK57" i="5"/>
  <c r="L57" i="5"/>
  <c r="CN57" i="5" s="1"/>
  <c r="N58" i="5" l="1"/>
  <c r="CL58" i="5"/>
  <c r="O58" i="5"/>
  <c r="CK58" i="5"/>
  <c r="L58" i="5"/>
  <c r="CN58" i="5" s="1"/>
  <c r="J59" i="5"/>
  <c r="P59" i="5"/>
  <c r="CM59" i="5" s="1"/>
  <c r="B60" i="5"/>
  <c r="K59" i="5"/>
  <c r="N59" i="5" l="1"/>
  <c r="L59" i="5"/>
  <c r="CN59" i="5" s="1"/>
  <c r="CK59" i="5"/>
  <c r="J60" i="5"/>
  <c r="K60" i="5"/>
  <c r="M60" i="5" s="1"/>
  <c r="B61" i="5"/>
  <c r="P60" i="5"/>
  <c r="CM60" i="5" s="1"/>
  <c r="O59" i="5"/>
  <c r="CL59" i="5"/>
  <c r="M59" i="5"/>
  <c r="N60" i="5" l="1"/>
  <c r="CK60" i="5"/>
  <c r="L60" i="5"/>
  <c r="CN60" i="5" s="1"/>
  <c r="P61" i="5"/>
  <c r="CM61" i="5" s="1"/>
  <c r="B62" i="5"/>
  <c r="J61" i="5"/>
  <c r="K61" i="5"/>
  <c r="O60" i="5"/>
  <c r="CL60" i="5"/>
  <c r="N61" i="5" l="1"/>
  <c r="L61" i="5"/>
  <c r="CN61" i="5" s="1"/>
  <c r="CK61" i="5"/>
  <c r="M61" i="5"/>
  <c r="O61" i="5"/>
  <c r="CL61" i="5"/>
  <c r="K62" i="5"/>
  <c r="M62" i="5" s="1"/>
  <c r="B63" i="5"/>
  <c r="P62" i="5"/>
  <c r="CM62" i="5" s="1"/>
  <c r="J62" i="5"/>
  <c r="N62" i="5" l="1"/>
  <c r="CK62" i="5"/>
  <c r="L62" i="5"/>
  <c r="CN62" i="5" s="1"/>
  <c r="CL62" i="5"/>
  <c r="O62" i="5"/>
  <c r="P63" i="5"/>
  <c r="CM63" i="5" s="1"/>
  <c r="B64" i="5"/>
  <c r="J63" i="5"/>
  <c r="K63" i="5"/>
  <c r="M63" i="5" s="1"/>
  <c r="N63" i="5" l="1"/>
  <c r="B65" i="5"/>
  <c r="K64" i="5"/>
  <c r="N64" i="5" s="1"/>
  <c r="P64" i="5"/>
  <c r="J64" i="5"/>
  <c r="L63" i="5"/>
  <c r="CN63" i="5" s="1"/>
  <c r="CK63" i="5"/>
  <c r="O63" i="5"/>
  <c r="CL63" i="5"/>
  <c r="CM64" i="5" l="1"/>
  <c r="O64" i="5"/>
  <c r="CL64" i="5"/>
  <c r="M64" i="5"/>
  <c r="CK64" i="5"/>
  <c r="L64" i="5"/>
  <c r="P65" i="5"/>
  <c r="CM65" i="5" s="1"/>
  <c r="J65" i="5"/>
  <c r="B66" i="5"/>
  <c r="K65" i="5"/>
  <c r="CN64" i="5" l="1"/>
  <c r="T14" i="5"/>
  <c r="B67" i="5"/>
  <c r="J66" i="5"/>
  <c r="K66" i="5"/>
  <c r="M66" i="5" s="1"/>
  <c r="P66" i="5"/>
  <c r="CM66" i="5" s="1"/>
  <c r="CL65" i="5"/>
  <c r="O65" i="5"/>
  <c r="M65" i="5"/>
  <c r="CK65" i="5"/>
  <c r="L65" i="5"/>
  <c r="CN65" i="5" s="1"/>
  <c r="N65" i="5"/>
  <c r="Z14" i="5" l="1"/>
  <c r="N66" i="5"/>
  <c r="CK66" i="5"/>
  <c r="L66" i="5"/>
  <c r="CL66" i="5"/>
  <c r="O66" i="5"/>
  <c r="K67" i="5"/>
  <c r="N67" i="5" s="1"/>
  <c r="P67" i="5"/>
  <c r="CM67" i="5" s="1"/>
  <c r="J67" i="5"/>
  <c r="T13" i="5" s="1"/>
  <c r="B68" i="5"/>
  <c r="CN66" i="5" l="1"/>
  <c r="T16" i="5"/>
  <c r="M67" i="5"/>
  <c r="CL67" i="5"/>
  <c r="O67" i="5"/>
  <c r="CK67" i="5"/>
  <c r="L67" i="5"/>
  <c r="CN67" i="5" s="1"/>
  <c r="B69" i="5"/>
  <c r="J68" i="5"/>
  <c r="K68" i="5"/>
  <c r="N68" i="5" s="1"/>
  <c r="P68" i="5"/>
  <c r="CM68" i="5" s="1"/>
  <c r="T12" i="5" l="1"/>
  <c r="Z13" i="5"/>
  <c r="Z16" i="5"/>
  <c r="Z15" i="5"/>
  <c r="M68" i="5"/>
  <c r="CL68" i="5"/>
  <c r="O68" i="5"/>
  <c r="P69" i="5"/>
  <c r="CM69" i="5" s="1"/>
  <c r="B70" i="5"/>
  <c r="K69" i="5"/>
  <c r="N69" i="5" s="1"/>
  <c r="J69" i="5"/>
  <c r="L68" i="5"/>
  <c r="CN68" i="5" s="1"/>
  <c r="CK68" i="5"/>
  <c r="W14" i="5" l="1"/>
  <c r="W15" i="5"/>
  <c r="W13" i="5"/>
  <c r="W16" i="5"/>
  <c r="CL69" i="5"/>
  <c r="O69" i="5"/>
  <c r="M69" i="5"/>
  <c r="CK69" i="5"/>
  <c r="L69" i="5"/>
  <c r="CN69" i="5" s="1"/>
  <c r="J70" i="5"/>
  <c r="P70" i="5"/>
  <c r="CM70" i="5" s="1"/>
  <c r="B71" i="5"/>
  <c r="K70" i="5"/>
  <c r="CL70" i="5" l="1"/>
  <c r="O70" i="5"/>
  <c r="M70" i="5"/>
  <c r="L70" i="5"/>
  <c r="CN70" i="5" s="1"/>
  <c r="CK70" i="5"/>
  <c r="N70" i="5"/>
  <c r="P71" i="5"/>
  <c r="CM71" i="5" s="1"/>
  <c r="J71" i="5"/>
  <c r="K71" i="5"/>
  <c r="M71" i="5" s="1"/>
  <c r="B72" i="5"/>
  <c r="CL71" i="5" l="1"/>
  <c r="O71" i="5"/>
  <c r="CK71" i="5"/>
  <c r="L71" i="5"/>
  <c r="CN71" i="5" s="1"/>
  <c r="N71" i="5"/>
  <c r="K72" i="5"/>
  <c r="M72" i="5" s="1"/>
  <c r="J72" i="5"/>
  <c r="P72" i="5"/>
  <c r="CM72" i="5" s="1"/>
  <c r="B73" i="5"/>
  <c r="B74" i="5" l="1"/>
  <c r="K73" i="5"/>
  <c r="M73" i="5" s="1"/>
  <c r="P73" i="5"/>
  <c r="CM73" i="5" s="1"/>
  <c r="J73" i="5"/>
  <c r="N72" i="5"/>
  <c r="L72" i="5"/>
  <c r="CN72" i="5" s="1"/>
  <c r="CK72" i="5"/>
  <c r="CL72" i="5"/>
  <c r="O72" i="5"/>
  <c r="N73" i="5" l="1"/>
  <c r="CL73" i="5"/>
  <c r="O73" i="5"/>
  <c r="CK73" i="5"/>
  <c r="L73" i="5"/>
  <c r="CN73" i="5" s="1"/>
  <c r="P74" i="5"/>
  <c r="CM74" i="5" s="1"/>
  <c r="J74" i="5"/>
  <c r="B75" i="5"/>
  <c r="K74" i="5"/>
  <c r="M74" i="5" s="1"/>
  <c r="P75" i="5" l="1"/>
  <c r="CM75" i="5" s="1"/>
  <c r="J75" i="5"/>
  <c r="B76" i="5"/>
  <c r="K75" i="5"/>
  <c r="L74" i="5"/>
  <c r="CN74" i="5" s="1"/>
  <c r="CK74" i="5"/>
  <c r="N74" i="5"/>
  <c r="CL74" i="5"/>
  <c r="O74" i="5"/>
  <c r="L75" i="5" l="1"/>
  <c r="CN75" i="5" s="1"/>
  <c r="CK75" i="5"/>
  <c r="M75" i="5"/>
  <c r="N75" i="5"/>
  <c r="J76" i="5"/>
  <c r="B77" i="5"/>
  <c r="P76" i="5"/>
  <c r="CM76" i="5" s="1"/>
  <c r="K76" i="5"/>
  <c r="N76" i="5" s="1"/>
  <c r="CL75" i="5"/>
  <c r="O75" i="5"/>
  <c r="P77" i="5" l="1"/>
  <c r="CM77" i="5" s="1"/>
  <c r="B78" i="5"/>
  <c r="K77" i="5"/>
  <c r="J77" i="5"/>
  <c r="M76" i="5"/>
  <c r="CK76" i="5"/>
  <c r="L76" i="5"/>
  <c r="CN76" i="5" s="1"/>
  <c r="CL76" i="5"/>
  <c r="O76" i="5"/>
  <c r="CL77" i="5" l="1"/>
  <c r="O77" i="5"/>
  <c r="N77" i="5"/>
  <c r="L77" i="5"/>
  <c r="CN77" i="5" s="1"/>
  <c r="CK77" i="5"/>
  <c r="P78" i="5"/>
  <c r="CM78" i="5" s="1"/>
  <c r="J78" i="5"/>
  <c r="K78" i="5"/>
  <c r="N78" i="5" s="1"/>
  <c r="B79" i="5"/>
  <c r="M77" i="5"/>
  <c r="M78" i="5" l="1"/>
  <c r="P79" i="5"/>
  <c r="CM79" i="5" s="1"/>
  <c r="B80" i="5"/>
  <c r="K79" i="5"/>
  <c r="N79" i="5" s="1"/>
  <c r="J79" i="5"/>
  <c r="L78" i="5"/>
  <c r="CN78" i="5" s="1"/>
  <c r="CK78" i="5"/>
  <c r="CL78" i="5"/>
  <c r="O78" i="5"/>
  <c r="CL79" i="5" l="1"/>
  <c r="O79" i="5"/>
  <c r="M79" i="5"/>
  <c r="L79" i="5"/>
  <c r="CN79" i="5" s="1"/>
  <c r="CK79" i="5"/>
  <c r="B81" i="5"/>
  <c r="K80" i="5"/>
  <c r="P80" i="5"/>
  <c r="CM80" i="5" s="1"/>
  <c r="J80" i="5"/>
  <c r="CK80" i="5" l="1"/>
  <c r="L80" i="5"/>
  <c r="CN80" i="5" s="1"/>
  <c r="M80" i="5"/>
  <c r="N80" i="5"/>
  <c r="K81" i="5"/>
  <c r="P81" i="5"/>
  <c r="CM81" i="5" s="1"/>
  <c r="B82" i="5"/>
  <c r="B83" i="5" s="1"/>
  <c r="B84" i="5" s="1"/>
  <c r="B85" i="5" s="1"/>
  <c r="B86" i="5" s="1"/>
  <c r="J81" i="5"/>
  <c r="CL81" i="5" s="1"/>
  <c r="CL80" i="5"/>
  <c r="O80" i="5"/>
  <c r="B87" i="5" l="1"/>
  <c r="P86" i="5"/>
  <c r="CM86" i="5" s="1"/>
  <c r="K86" i="5"/>
  <c r="J86" i="5"/>
  <c r="CL86" i="5" s="1"/>
  <c r="P85" i="5"/>
  <c r="CM85" i="5" s="1"/>
  <c r="J85" i="5"/>
  <c r="K85" i="5"/>
  <c r="P84" i="5"/>
  <c r="CM84" i="5" s="1"/>
  <c r="K84" i="5"/>
  <c r="J84" i="5"/>
  <c r="P83" i="5"/>
  <c r="CM83" i="5" s="1"/>
  <c r="J83" i="5"/>
  <c r="CL83" i="5" s="1"/>
  <c r="K83" i="5"/>
  <c r="N81" i="5"/>
  <c r="CK81" i="5"/>
  <c r="M81" i="5"/>
  <c r="O81" i="5"/>
  <c r="P82" i="5"/>
  <c r="CM82" i="5" s="1"/>
  <c r="K82" i="5"/>
  <c r="J82" i="5"/>
  <c r="CL82" i="5" s="1"/>
  <c r="L81" i="5"/>
  <c r="CN81" i="5" s="1"/>
  <c r="L86" i="5" l="1"/>
  <c r="CN86" i="5" s="1"/>
  <c r="CK86" i="5"/>
  <c r="O86" i="5"/>
  <c r="P87" i="5"/>
  <c r="CM87" i="5" s="1"/>
  <c r="K87" i="5"/>
  <c r="B88" i="5"/>
  <c r="J87" i="5"/>
  <c r="M86" i="5"/>
  <c r="N86" i="5"/>
  <c r="L85" i="5"/>
  <c r="CN85" i="5" s="1"/>
  <c r="CK85" i="5"/>
  <c r="O85" i="5"/>
  <c r="CL85" i="5"/>
  <c r="M85" i="5"/>
  <c r="N85" i="5"/>
  <c r="O84" i="5"/>
  <c r="CL84" i="5"/>
  <c r="L84" i="5"/>
  <c r="CN84" i="5" s="1"/>
  <c r="CK84" i="5"/>
  <c r="M84" i="5"/>
  <c r="N84" i="5"/>
  <c r="L83" i="5"/>
  <c r="CN83" i="5" s="1"/>
  <c r="CK83" i="5"/>
  <c r="O83" i="5"/>
  <c r="N83" i="5"/>
  <c r="M83" i="5"/>
  <c r="L82" i="5"/>
  <c r="CN82" i="5" s="1"/>
  <c r="CK82" i="5"/>
  <c r="N82" i="5"/>
  <c r="M82" i="5"/>
  <c r="O82" i="5"/>
  <c r="L87" i="5" l="1"/>
  <c r="CN87" i="5" s="1"/>
  <c r="CK87" i="5"/>
  <c r="O87" i="5"/>
  <c r="CL87" i="5"/>
  <c r="M87" i="5"/>
  <c r="P88" i="5"/>
  <c r="CM88" i="5" s="1"/>
  <c r="J88" i="5"/>
  <c r="CL88" i="5" s="1"/>
  <c r="K88" i="5"/>
  <c r="N87" i="5"/>
  <c r="L88" i="5" l="1"/>
  <c r="CN88" i="5" s="1"/>
  <c r="CK88" i="5"/>
  <c r="O88" i="5"/>
  <c r="M88" i="5"/>
  <c r="N88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<sst xmlns="http://schemas.openxmlformats.org/spreadsheetml/2006/main" count="591" uniqueCount="166">
  <si>
    <t>Fundamental parameters</t>
  </si>
  <si>
    <t>a</t>
  </si>
  <si>
    <t>b</t>
  </si>
  <si>
    <t>d</t>
  </si>
  <si>
    <t>q</t>
  </si>
  <si>
    <t>c</t>
  </si>
  <si>
    <t>r</t>
  </si>
  <si>
    <t>Initial Steady State</t>
  </si>
  <si>
    <t>Calibration table</t>
  </si>
  <si>
    <t>Labour share in national income</t>
  </si>
  <si>
    <t>Depreciation rate</t>
  </si>
  <si>
    <t>Consumption share in total expenditure</t>
  </si>
  <si>
    <t>Rate of return on capital</t>
  </si>
  <si>
    <t>Savings rate</t>
  </si>
  <si>
    <t>Shocks</t>
  </si>
  <si>
    <t>t</t>
  </si>
  <si>
    <t>2) Fiscal shocks</t>
  </si>
  <si>
    <t>Government consumption share in t.e.</t>
  </si>
  <si>
    <t>Steady-state real interest rate</t>
  </si>
  <si>
    <t>Half-life of capital (quarters)</t>
  </si>
  <si>
    <t>Dynamic model reduced-form parameters</t>
  </si>
  <si>
    <t>Dynamic matrices</t>
  </si>
  <si>
    <t>Eigenvalues</t>
  </si>
  <si>
    <t>Parameters for the dynamic path</t>
  </si>
  <si>
    <t>Source: AMECO</t>
  </si>
  <si>
    <t>Actual values</t>
  </si>
  <si>
    <t>Steady-state values (HP)</t>
  </si>
  <si>
    <t>Logs</t>
  </si>
  <si>
    <t>Log-deviations from steady-state values</t>
  </si>
  <si>
    <t>Lagged values for shocks</t>
  </si>
  <si>
    <t>Performance of the model</t>
  </si>
  <si>
    <t>Standard deviations</t>
  </si>
  <si>
    <t>Model</t>
  </si>
  <si>
    <t>Actual</t>
  </si>
  <si>
    <t>Simulated series</t>
  </si>
  <si>
    <t>Note: use Solver add-in</t>
  </si>
  <si>
    <t>Note: use Hodrick-Prescott add-in</t>
  </si>
  <si>
    <t>The main differences are:</t>
  </si>
  <si>
    <t>3) The flow utility function is given by:</t>
  </si>
  <si>
    <r>
      <t>1) I assume the rate of growth of labour efficiency (</t>
    </r>
    <r>
      <rPr>
        <i/>
        <sz val="10"/>
        <rFont val="Arial"/>
        <family val="2"/>
      </rPr>
      <t>g</t>
    </r>
    <r>
      <rPr>
        <sz val="10"/>
        <rFont val="Arial"/>
        <family val="2"/>
      </rPr>
      <t>) and the rate of growth of population (</t>
    </r>
    <r>
      <rPr>
        <i/>
        <sz val="10"/>
        <rFont val="Arial"/>
        <family val="2"/>
      </rPr>
      <t>n</t>
    </r>
    <r>
      <rPr>
        <sz val="10"/>
        <rFont val="Arial"/>
        <family val="2"/>
      </rPr>
      <t>) are both zero. Therefore, we can interpret variables in detrended per capita terms. Trend can be reintroduced afterwards.</t>
    </r>
  </si>
  <si>
    <t>Before you can work with this program you must check if the Solver and Hodrick-Prescott add-ins are installed.</t>
  </si>
  <si>
    <t>Cells in yellow can be changed at will.</t>
  </si>
  <si>
    <t>Luís F. Costa</t>
  </si>
  <si>
    <t>UPDATE</t>
  </si>
  <si>
    <t>FILE</t>
  </si>
  <si>
    <t>CODE</t>
  </si>
  <si>
    <t>USA.1.1.0.0.OVGD</t>
  </si>
  <si>
    <t>Pop[t]</t>
  </si>
  <si>
    <t>AMECO01</t>
  </si>
  <si>
    <t>AMECO02</t>
  </si>
  <si>
    <t>USA.1.1.0.0.OCPH</t>
  </si>
  <si>
    <t>USA.1.0.0.0.OKND</t>
  </si>
  <si>
    <t>Values per capita</t>
  </si>
  <si>
    <t>Steady-state values (log-linear filter)</t>
  </si>
  <si>
    <t>Calculating the constant for the log-linear filter</t>
  </si>
  <si>
    <t>Average</t>
  </si>
  <si>
    <t>AMECO08</t>
  </si>
  <si>
    <t>AMECO06</t>
  </si>
  <si>
    <t>1) Productivity shocks</t>
  </si>
  <si>
    <t>Universidade de Lisboa</t>
  </si>
  <si>
    <t>AMECO03</t>
  </si>
  <si>
    <t>For comments and suggestions do not hesitate in contacting me by e-mail lukosta@iseg.ulisboa.pt .</t>
  </si>
  <si>
    <t>ISEG - Lisbon School of Economics &amp; Management</t>
  </si>
  <si>
    <r>
      <t>2) I use the usual discount and growth factors in discrete time. Therefore, the discounted utility is given by (1+</t>
    </r>
    <r>
      <rPr>
        <sz val="10"/>
        <rFont val="Symbol"/>
        <family val="1"/>
        <charset val="2"/>
      </rPr>
      <t>r</t>
    </r>
    <r>
      <rPr>
        <sz val="10"/>
        <rFont val="Times New Roman"/>
        <family val="1"/>
      </rPr>
      <t>)</t>
    </r>
    <r>
      <rPr>
        <vertAlign val="superscript"/>
        <sz val="10"/>
        <rFont val="Times New Roman"/>
        <family val="1"/>
      </rPr>
      <t>-</t>
    </r>
    <r>
      <rPr>
        <i/>
        <vertAlign val="superscript"/>
        <sz val="10"/>
        <rFont val="Times New Roman"/>
        <family val="1"/>
      </rPr>
      <t>t.</t>
    </r>
    <r>
      <rPr>
        <i/>
        <sz val="10"/>
        <rFont val="Times New Roman"/>
        <family val="1"/>
      </rPr>
      <t>u</t>
    </r>
    <r>
      <rPr>
        <i/>
        <vertAlign val="subscript"/>
        <sz val="10"/>
        <rFont val="Times New Roman"/>
        <family val="1"/>
      </rPr>
      <t>t</t>
    </r>
    <r>
      <rPr>
        <sz val="10"/>
        <rFont val="Times New Roman"/>
        <family val="1"/>
      </rPr>
      <t>.</t>
    </r>
  </si>
  <si>
    <r>
      <t>u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=[</t>
    </r>
    <r>
      <rPr>
        <i/>
        <sz val="10"/>
        <rFont val="Arial"/>
        <family val="2"/>
      </rPr>
      <t>C</t>
    </r>
    <r>
      <rPr>
        <i/>
        <vertAlign val="subscript"/>
        <sz val="10"/>
        <rFont val="Arial"/>
        <family val="2"/>
      </rPr>
      <t>t</t>
    </r>
    <r>
      <rPr>
        <vertAlign val="superscript"/>
        <sz val="10"/>
        <rFont val="Cambria"/>
        <family val="1"/>
      </rPr>
      <t>1-</t>
    </r>
    <r>
      <rPr>
        <i/>
        <vertAlign val="superscript"/>
        <sz val="10"/>
        <rFont val="Symbol"/>
        <family val="1"/>
        <charset val="2"/>
      </rPr>
      <t>q</t>
    </r>
    <r>
      <rPr>
        <sz val="10"/>
        <rFont val="Arial"/>
        <family val="2"/>
      </rPr>
      <t>-1]/(1-</t>
    </r>
    <r>
      <rPr>
        <i/>
        <sz val="10"/>
        <rFont val="Symbol"/>
        <family val="1"/>
        <charset val="2"/>
      </rPr>
      <t>q</t>
    </r>
    <r>
      <rPr>
        <sz val="10"/>
        <rFont val="Arial"/>
        <family val="2"/>
      </rPr>
      <t>)+</t>
    </r>
    <r>
      <rPr>
        <i/>
        <sz val="10"/>
        <rFont val="Arial"/>
        <family val="2"/>
      </rPr>
      <t>b.</t>
    </r>
    <r>
      <rPr>
        <sz val="10"/>
        <rFont val="Arial"/>
        <family val="2"/>
      </rPr>
      <t>[</t>
    </r>
    <r>
      <rPr>
        <i/>
        <sz val="10"/>
        <rFont val="Arial"/>
        <family val="2"/>
      </rPr>
      <t>Z</t>
    </r>
    <r>
      <rPr>
        <i/>
        <vertAlign val="subscript"/>
        <sz val="10"/>
        <rFont val="Arial"/>
        <family val="2"/>
      </rPr>
      <t>t</t>
    </r>
    <r>
      <rPr>
        <vertAlign val="superscript"/>
        <sz val="10"/>
        <rFont val="Cambria"/>
        <family val="1"/>
      </rPr>
      <t>1-</t>
    </r>
    <r>
      <rPr>
        <i/>
        <vertAlign val="superscript"/>
        <sz val="10"/>
        <rFont val="Symbol"/>
        <family val="1"/>
        <charset val="2"/>
      </rPr>
      <t>c</t>
    </r>
    <r>
      <rPr>
        <sz val="10"/>
        <rFont val="Arial"/>
        <family val="2"/>
      </rPr>
      <t>-1]/(1-</t>
    </r>
    <r>
      <rPr>
        <i/>
        <sz val="10"/>
        <rFont val="Symbol"/>
        <family val="1"/>
        <charset val="2"/>
      </rPr>
      <t>c</t>
    </r>
    <r>
      <rPr>
        <sz val="10"/>
        <rFont val="Arial"/>
        <family val="2"/>
      </rPr>
      <t>)</t>
    </r>
  </si>
  <si>
    <r>
      <t xml:space="preserve">where </t>
    </r>
    <r>
      <rPr>
        <i/>
        <sz val="10"/>
        <rFont val="Arial"/>
        <family val="2"/>
      </rPr>
      <t>Z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=1-</t>
    </r>
    <r>
      <rPr>
        <i/>
        <sz val="10"/>
        <rFont val="Arial"/>
        <family val="2"/>
      </rPr>
      <t>L</t>
    </r>
    <r>
      <rPr>
        <vertAlign val="subscript"/>
        <sz val="10"/>
        <rFont val="Arial"/>
        <family val="2"/>
      </rPr>
      <t>t</t>
    </r>
    <r>
      <rPr>
        <sz val="10"/>
        <rFont val="Arial"/>
        <family val="2"/>
      </rPr>
      <t xml:space="preserve"> represents leisure, and </t>
    </r>
    <r>
      <rPr>
        <i/>
        <sz val="10"/>
        <rFont val="Symbol"/>
        <family val="1"/>
        <charset val="2"/>
      </rPr>
      <t>q</t>
    </r>
    <r>
      <rPr>
        <sz val="10"/>
        <rFont val="Arial"/>
        <family val="2"/>
      </rPr>
      <t xml:space="preserve">&gt;=0 and </t>
    </r>
    <r>
      <rPr>
        <i/>
        <sz val="10"/>
        <rFont val="Symbol"/>
        <family val="1"/>
        <charset val="2"/>
      </rPr>
      <t>c</t>
    </r>
    <r>
      <rPr>
        <sz val="10"/>
        <rFont val="Arial"/>
        <family val="2"/>
      </rPr>
      <t xml:space="preserve">&gt;=0. Notice the model in Romer (2012) is a special case where </t>
    </r>
    <r>
      <rPr>
        <i/>
        <sz val="10"/>
        <rFont val="Symbol"/>
        <family val="1"/>
        <charset val="2"/>
      </rPr>
      <t>q</t>
    </r>
    <r>
      <rPr>
        <sz val="10"/>
        <rFont val="Symbol"/>
        <family val="1"/>
        <charset val="2"/>
      </rPr>
      <t>=</t>
    </r>
    <r>
      <rPr>
        <i/>
        <sz val="10"/>
        <rFont val="Symbol"/>
        <family val="1"/>
        <charset val="2"/>
      </rPr>
      <t>c</t>
    </r>
    <r>
      <rPr>
        <sz val="10"/>
        <rFont val="Arial"/>
        <family val="2"/>
      </rPr>
      <t>=1.</t>
    </r>
  </si>
  <si>
    <t>This version:</t>
  </si>
  <si>
    <r>
      <t>L</t>
    </r>
    <r>
      <rPr>
        <vertAlign val="subscript"/>
        <sz val="10"/>
        <rFont val="Times New Roman"/>
        <family val="1"/>
      </rPr>
      <t>0</t>
    </r>
  </si>
  <si>
    <r>
      <t>G</t>
    </r>
    <r>
      <rPr>
        <vertAlign val="subscript"/>
        <sz val="10"/>
        <rFont val="Times New Roman"/>
        <family val="1"/>
      </rPr>
      <t>0</t>
    </r>
  </si>
  <si>
    <r>
      <t>A</t>
    </r>
    <r>
      <rPr>
        <vertAlign val="subscript"/>
        <sz val="10"/>
        <rFont val="Times New Roman"/>
        <family val="1"/>
      </rPr>
      <t>0</t>
    </r>
  </si>
  <si>
    <r>
      <t>K</t>
    </r>
    <r>
      <rPr>
        <vertAlign val="subscript"/>
        <sz val="10"/>
        <rFont val="Times New Roman"/>
        <family val="1"/>
      </rPr>
      <t>0</t>
    </r>
  </si>
  <si>
    <r>
      <t>Y</t>
    </r>
    <r>
      <rPr>
        <vertAlign val="subscript"/>
        <sz val="10"/>
        <rFont val="Times New Roman"/>
        <family val="1"/>
      </rPr>
      <t>0</t>
    </r>
  </si>
  <si>
    <r>
      <t>C</t>
    </r>
    <r>
      <rPr>
        <vertAlign val="subscript"/>
        <sz val="10"/>
        <rFont val="Times New Roman"/>
        <family val="1"/>
      </rPr>
      <t>0</t>
    </r>
  </si>
  <si>
    <r>
      <t>w</t>
    </r>
    <r>
      <rPr>
        <vertAlign val="subscript"/>
        <sz val="10"/>
        <rFont val="Times New Roman"/>
        <family val="1"/>
      </rPr>
      <t>0</t>
    </r>
  </si>
  <si>
    <r>
      <t>r</t>
    </r>
    <r>
      <rPr>
        <vertAlign val="subscript"/>
        <sz val="10"/>
        <rFont val="Times New Roman"/>
        <family val="1"/>
      </rPr>
      <t>0</t>
    </r>
  </si>
  <si>
    <r>
      <t>e</t>
    </r>
    <r>
      <rPr>
        <vertAlign val="subscript"/>
        <sz val="10"/>
        <rFont val="Arial"/>
        <family val="2"/>
      </rPr>
      <t>1</t>
    </r>
  </si>
  <si>
    <r>
      <t>e</t>
    </r>
    <r>
      <rPr>
        <vertAlign val="subscript"/>
        <sz val="10"/>
        <rFont val="Arial"/>
        <family val="2"/>
      </rPr>
      <t>2</t>
    </r>
  </si>
  <si>
    <r>
      <t>e</t>
    </r>
    <r>
      <rPr>
        <vertAlign val="subscript"/>
        <sz val="10"/>
        <rFont val="Arial"/>
        <family val="2"/>
      </rPr>
      <t>3</t>
    </r>
  </si>
  <si>
    <r>
      <t>e</t>
    </r>
    <r>
      <rPr>
        <vertAlign val="subscript"/>
        <sz val="10"/>
        <rFont val="Arial"/>
        <family val="2"/>
      </rPr>
      <t>4</t>
    </r>
  </si>
  <si>
    <r>
      <t>e</t>
    </r>
    <r>
      <rPr>
        <vertAlign val="subscript"/>
        <sz val="10"/>
        <rFont val="Arial"/>
        <family val="2"/>
      </rPr>
      <t>5</t>
    </r>
  </si>
  <si>
    <r>
      <t>e</t>
    </r>
    <r>
      <rPr>
        <vertAlign val="subscript"/>
        <sz val="10"/>
        <rFont val="Arial"/>
        <family val="2"/>
      </rPr>
      <t>6</t>
    </r>
  </si>
  <si>
    <r>
      <t>e</t>
    </r>
    <r>
      <rPr>
        <vertAlign val="subscript"/>
        <sz val="10"/>
        <rFont val="Arial"/>
        <family val="2"/>
      </rPr>
      <t>7</t>
    </r>
  </si>
  <si>
    <r>
      <t>a</t>
    </r>
    <r>
      <rPr>
        <vertAlign val="subscript"/>
        <sz val="10"/>
        <rFont val="Arial"/>
        <family val="2"/>
      </rPr>
      <t>11</t>
    </r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</si>
  <si>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</si>
  <si>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</si>
  <si>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a</t>
    </r>
    <r>
      <rPr>
        <vertAlign val="subscript"/>
        <sz val="10"/>
        <rFont val="Arial"/>
        <family val="2"/>
      </rPr>
      <t>22</t>
    </r>
  </si>
  <si>
    <r>
      <t>b</t>
    </r>
    <r>
      <rPr>
        <vertAlign val="subscript"/>
        <sz val="10"/>
        <rFont val="Arial"/>
        <family val="2"/>
      </rPr>
      <t>11</t>
    </r>
  </si>
  <si>
    <r>
      <t>b</t>
    </r>
    <r>
      <rPr>
        <vertAlign val="subscript"/>
        <sz val="10"/>
        <rFont val="Arial"/>
        <family val="2"/>
      </rPr>
      <t>12</t>
    </r>
  </si>
  <si>
    <r>
      <t>b</t>
    </r>
    <r>
      <rPr>
        <vertAlign val="subscript"/>
        <sz val="10"/>
        <rFont val="Arial"/>
        <family val="2"/>
      </rPr>
      <t>21</t>
    </r>
  </si>
  <si>
    <r>
      <t>b</t>
    </r>
    <r>
      <rPr>
        <vertAlign val="subscript"/>
        <sz val="10"/>
        <rFont val="Arial"/>
        <family val="2"/>
      </rPr>
      <t>22</t>
    </r>
  </si>
  <si>
    <r>
      <t>a</t>
    </r>
    <r>
      <rPr>
        <i/>
        <vertAlign val="subscript"/>
        <sz val="10"/>
        <rFont val="Arial"/>
        <family val="2"/>
      </rPr>
      <t>CK</t>
    </r>
  </si>
  <si>
    <r>
      <t>a</t>
    </r>
    <r>
      <rPr>
        <i/>
        <vertAlign val="subscript"/>
        <sz val="10"/>
        <rFont val="Arial"/>
        <family val="2"/>
      </rPr>
      <t>CA</t>
    </r>
  </si>
  <si>
    <r>
      <t>a</t>
    </r>
    <r>
      <rPr>
        <i/>
        <vertAlign val="subscript"/>
        <sz val="10"/>
        <rFont val="Arial"/>
        <family val="2"/>
      </rPr>
      <t>CG</t>
    </r>
  </si>
  <si>
    <r>
      <t>b</t>
    </r>
    <r>
      <rPr>
        <i/>
        <vertAlign val="subscript"/>
        <sz val="10"/>
        <rFont val="Arial"/>
        <family val="2"/>
      </rPr>
      <t>KK</t>
    </r>
  </si>
  <si>
    <r>
      <t>b</t>
    </r>
    <r>
      <rPr>
        <i/>
        <vertAlign val="subscript"/>
        <sz val="10"/>
        <rFont val="Arial"/>
        <family val="2"/>
      </rPr>
      <t>KA</t>
    </r>
  </si>
  <si>
    <r>
      <t>b</t>
    </r>
    <r>
      <rPr>
        <i/>
        <vertAlign val="subscript"/>
        <sz val="10"/>
        <rFont val="Arial"/>
        <family val="2"/>
      </rPr>
      <t>KG</t>
    </r>
  </si>
  <si>
    <r>
      <t>a</t>
    </r>
    <r>
      <rPr>
        <i/>
        <vertAlign val="subscript"/>
        <sz val="10"/>
        <rFont val="Arial"/>
        <family val="2"/>
      </rPr>
      <t>LK</t>
    </r>
  </si>
  <si>
    <r>
      <t>a</t>
    </r>
    <r>
      <rPr>
        <i/>
        <vertAlign val="subscript"/>
        <sz val="10"/>
        <rFont val="Arial"/>
        <family val="2"/>
      </rPr>
      <t>LA</t>
    </r>
  </si>
  <si>
    <r>
      <t>a</t>
    </r>
    <r>
      <rPr>
        <i/>
        <vertAlign val="subscript"/>
        <sz val="10"/>
        <rFont val="Arial"/>
        <family val="2"/>
      </rPr>
      <t>LG</t>
    </r>
  </si>
  <si>
    <r>
      <t>l</t>
    </r>
    <r>
      <rPr>
        <vertAlign val="subscript"/>
        <sz val="10"/>
        <rFont val="Symbol"/>
        <family val="1"/>
        <charset val="2"/>
      </rPr>
      <t>1</t>
    </r>
  </si>
  <si>
    <r>
      <t>l</t>
    </r>
    <r>
      <rPr>
        <vertAlign val="subscript"/>
        <sz val="10"/>
        <rFont val="Symbol"/>
        <family val="1"/>
        <charset val="2"/>
      </rPr>
      <t>2</t>
    </r>
  </si>
  <si>
    <r>
      <t xml:space="preserve">Elasticity of intertemporal subst. in </t>
    </r>
    <r>
      <rPr>
        <i/>
        <sz val="10"/>
        <rFont val="Arial"/>
        <family val="2"/>
      </rPr>
      <t>C</t>
    </r>
  </si>
  <si>
    <r>
      <t xml:space="preserve">Elasticity of intertemporal subst. in </t>
    </r>
    <r>
      <rPr>
        <i/>
        <sz val="10"/>
        <rFont val="Arial"/>
        <family val="2"/>
      </rPr>
      <t>Z</t>
    </r>
  </si>
  <si>
    <r>
      <t>Capital-output ratio (</t>
    </r>
    <r>
      <rPr>
        <i/>
        <sz val="10"/>
        <rFont val="Arial"/>
        <family val="2"/>
      </rPr>
      <t>K</t>
    </r>
    <r>
      <rPr>
        <vertAlign val="subscript"/>
        <sz val="10"/>
        <rFont val="Arial"/>
        <family val="2"/>
      </rPr>
      <t>0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Y</t>
    </r>
    <r>
      <rPr>
        <vertAlign val="subscript"/>
        <sz val="10"/>
        <rFont val="Arial"/>
        <family val="2"/>
      </rPr>
      <t>0</t>
    </r>
    <r>
      <rPr>
        <sz val="10"/>
        <rFont val="Arial"/>
        <family val="2"/>
      </rPr>
      <t>)</t>
    </r>
  </si>
  <si>
    <r>
      <t xml:space="preserve">Relative to </t>
    </r>
    <r>
      <rPr>
        <i/>
        <sz val="10"/>
        <rFont val="Arial"/>
        <family val="2"/>
      </rPr>
      <t>Y</t>
    </r>
  </si>
  <si>
    <r>
      <t xml:space="preserve">Correlations with </t>
    </r>
    <r>
      <rPr>
        <i/>
        <sz val="10"/>
        <rFont val="Arial"/>
        <family val="2"/>
      </rPr>
      <t>Y</t>
    </r>
  </si>
  <si>
    <r>
      <t>dr</t>
    </r>
    <r>
      <rPr>
        <i/>
        <vertAlign val="subscript"/>
        <sz val="10"/>
        <rFont val="Arial"/>
        <family val="2"/>
      </rPr>
      <t>t</t>
    </r>
  </si>
  <si>
    <r>
      <t>du</t>
    </r>
    <r>
      <rPr>
        <i/>
        <vertAlign val="subscript"/>
        <sz val="10"/>
        <rFont val="Arial"/>
        <family val="2"/>
      </rPr>
      <t>t</t>
    </r>
  </si>
  <si>
    <r>
      <rPr>
        <i/>
        <sz val="10"/>
        <rFont val="Arial"/>
        <family val="2"/>
      </rPr>
      <t>K</t>
    </r>
    <r>
      <rPr>
        <i/>
        <vertAlign val="subscript"/>
        <sz val="10"/>
        <rFont val="Arial"/>
        <family val="2"/>
      </rPr>
      <t>t</t>
    </r>
  </si>
  <si>
    <r>
      <rPr>
        <i/>
        <sz val="10"/>
        <rFont val="Arial"/>
        <family val="2"/>
      </rPr>
      <t>L</t>
    </r>
    <r>
      <rPr>
        <i/>
        <vertAlign val="subscript"/>
        <sz val="10"/>
        <rFont val="Arial"/>
        <family val="2"/>
      </rPr>
      <t>t</t>
    </r>
  </si>
  <si>
    <r>
      <rPr>
        <i/>
        <sz val="10"/>
        <rFont val="Arial"/>
        <family val="2"/>
      </rPr>
      <t>C</t>
    </r>
    <r>
      <rPr>
        <i/>
        <vertAlign val="subscript"/>
        <sz val="10"/>
        <rFont val="Arial"/>
        <family val="2"/>
      </rPr>
      <t>t</t>
    </r>
  </si>
  <si>
    <r>
      <rPr>
        <i/>
        <sz val="10"/>
        <rFont val="Arial"/>
        <family val="2"/>
      </rPr>
      <t>I</t>
    </r>
    <r>
      <rPr>
        <i/>
        <vertAlign val="subscript"/>
        <sz val="10"/>
        <rFont val="Arial"/>
        <family val="2"/>
      </rPr>
      <t>t</t>
    </r>
  </si>
  <si>
    <r>
      <t>G</t>
    </r>
    <r>
      <rPr>
        <vertAlign val="subscript"/>
        <sz val="10"/>
        <rFont val="Arial"/>
        <family val="2"/>
      </rPr>
      <t>t</t>
    </r>
  </si>
  <si>
    <r>
      <rPr>
        <i/>
        <sz val="10"/>
        <rFont val="Arial"/>
        <family val="2"/>
      </rPr>
      <t>Y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=</t>
    </r>
    <r>
      <rPr>
        <i/>
        <sz val="10"/>
        <rFont val="Arial"/>
        <family val="2"/>
      </rPr>
      <t>C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+</t>
    </r>
    <r>
      <rPr>
        <i/>
        <sz val="10"/>
        <rFont val="Arial"/>
        <family val="2"/>
      </rPr>
      <t>I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+</t>
    </r>
    <r>
      <rPr>
        <i/>
        <sz val="10"/>
        <rFont val="Arial"/>
        <family val="2"/>
      </rPr>
      <t>G</t>
    </r>
    <r>
      <rPr>
        <i/>
        <vertAlign val="subscript"/>
        <sz val="10"/>
        <rFont val="Arial"/>
        <family val="2"/>
      </rPr>
      <t>t</t>
    </r>
  </si>
  <si>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t</t>
    </r>
  </si>
  <si>
    <r>
      <rPr>
        <sz val="10"/>
        <rFont val="Arial"/>
        <family val="2"/>
      </rPr>
      <t>ln</t>
    </r>
    <r>
      <rPr>
        <i/>
        <sz val="10"/>
        <rFont val="Arial"/>
        <family val="2"/>
      </rPr>
      <t>(Y</t>
    </r>
    <r>
      <rPr>
        <i/>
        <vertAlign val="subscript"/>
        <sz val="10"/>
        <rFont val="Arial"/>
        <family val="2"/>
      </rPr>
      <t>t</t>
    </r>
    <r>
      <rPr>
        <i/>
        <sz val="10"/>
        <rFont val="Arial"/>
        <family val="2"/>
      </rPr>
      <t>)</t>
    </r>
  </si>
  <si>
    <r>
      <rPr>
        <sz val="10"/>
        <rFont val="Arial"/>
        <family val="2"/>
      </rPr>
      <t>ln</t>
    </r>
    <r>
      <rPr>
        <i/>
        <sz val="10"/>
        <rFont val="Arial"/>
        <family val="2"/>
      </rPr>
      <t>(C</t>
    </r>
    <r>
      <rPr>
        <i/>
        <vertAlign val="subscript"/>
        <sz val="10"/>
        <rFont val="Arial"/>
        <family val="2"/>
      </rPr>
      <t>t</t>
    </r>
    <r>
      <rPr>
        <i/>
        <sz val="10"/>
        <rFont val="Arial"/>
        <family val="2"/>
      </rPr>
      <t>)</t>
    </r>
  </si>
  <si>
    <r>
      <rPr>
        <sz val="10"/>
        <rFont val="Arial"/>
        <family val="2"/>
      </rPr>
      <t>ln</t>
    </r>
    <r>
      <rPr>
        <i/>
        <sz val="10"/>
        <rFont val="Arial"/>
        <family val="2"/>
      </rPr>
      <t>(I</t>
    </r>
    <r>
      <rPr>
        <i/>
        <vertAlign val="subscript"/>
        <sz val="10"/>
        <rFont val="Arial"/>
        <family val="2"/>
      </rPr>
      <t>t</t>
    </r>
    <r>
      <rPr>
        <i/>
        <sz val="10"/>
        <rFont val="Arial"/>
        <family val="2"/>
      </rPr>
      <t>)</t>
    </r>
  </si>
  <si>
    <r>
      <rPr>
        <sz val="10"/>
        <rFont val="Arial"/>
        <family val="2"/>
      </rPr>
      <t>ln</t>
    </r>
    <r>
      <rPr>
        <i/>
        <sz val="10"/>
        <rFont val="Arial"/>
        <family val="2"/>
      </rPr>
      <t>(K</t>
    </r>
    <r>
      <rPr>
        <i/>
        <vertAlign val="subscript"/>
        <sz val="10"/>
        <rFont val="Arial"/>
        <family val="2"/>
      </rPr>
      <t>t</t>
    </r>
    <r>
      <rPr>
        <i/>
        <sz val="10"/>
        <rFont val="Arial"/>
        <family val="2"/>
      </rPr>
      <t>)</t>
    </r>
  </si>
  <si>
    <r>
      <rPr>
        <sz val="10"/>
        <rFont val="Arial"/>
        <family val="2"/>
      </rPr>
      <t>ln</t>
    </r>
    <r>
      <rPr>
        <i/>
        <sz val="10"/>
        <rFont val="Arial"/>
        <family val="2"/>
      </rPr>
      <t>(L</t>
    </r>
    <r>
      <rPr>
        <i/>
        <vertAlign val="subscript"/>
        <sz val="10"/>
        <rFont val="Arial"/>
        <family val="2"/>
      </rPr>
      <t>t</t>
    </r>
    <r>
      <rPr>
        <i/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</si>
  <si>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K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</si>
  <si>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L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</si>
  <si>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C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</si>
  <si>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I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</si>
  <si>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G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</si>
  <si>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Y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</si>
  <si>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</si>
  <si>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K</t>
    </r>
    <r>
      <rPr>
        <sz val="10"/>
        <rFont val="Arial"/>
        <family val="2"/>
      </rPr>
      <t>*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</si>
  <si>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L</t>
    </r>
    <r>
      <rPr>
        <sz val="10"/>
        <rFont val="Arial"/>
        <family val="2"/>
      </rPr>
      <t>*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</si>
  <si>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C</t>
    </r>
    <r>
      <rPr>
        <sz val="10"/>
        <rFont val="Arial"/>
        <family val="2"/>
      </rPr>
      <t>*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</si>
  <si>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I</t>
    </r>
    <r>
      <rPr>
        <sz val="10"/>
        <rFont val="Arial"/>
        <family val="2"/>
      </rPr>
      <t>*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</si>
  <si>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G</t>
    </r>
    <r>
      <rPr>
        <sz val="10"/>
        <rFont val="Arial"/>
        <family val="2"/>
      </rPr>
      <t>*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</si>
  <si>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Y</t>
    </r>
    <r>
      <rPr>
        <sz val="10"/>
        <rFont val="Arial"/>
        <family val="2"/>
      </rPr>
      <t>*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</si>
  <si>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>ln(</t>
    </r>
    <r>
      <rPr>
        <i/>
        <sz val="10"/>
        <rFont val="Arial"/>
        <family val="2"/>
      </rPr>
      <t>A</t>
    </r>
    <r>
      <rPr>
        <sz val="10"/>
        <rFont val="Arial"/>
        <family val="2"/>
      </rPr>
      <t>*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</si>
  <si>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 xml:space="preserve">Regression for persistency in </t>
    </r>
    <r>
      <rPr>
        <i/>
        <sz val="10"/>
        <rFont val="Arial"/>
        <family val="2"/>
      </rPr>
      <t>G</t>
    </r>
  </si>
  <si>
    <r>
      <t xml:space="preserve">Regression for persistency in </t>
    </r>
    <r>
      <rPr>
        <i/>
        <sz val="10"/>
        <rFont val="Arial"/>
        <family val="2"/>
      </rPr>
      <t>A</t>
    </r>
  </si>
  <si>
    <r>
      <t xml:space="preserve">Regression for trend in </t>
    </r>
    <r>
      <rPr>
        <i/>
        <sz val="10"/>
        <rFont val="Arial"/>
        <family val="2"/>
      </rPr>
      <t>A</t>
    </r>
  </si>
  <si>
    <r>
      <rPr>
        <i/>
        <sz val="10"/>
        <rFont val="Symbol"/>
        <family val="1"/>
        <charset val="2"/>
      </rPr>
      <t>e</t>
    </r>
    <r>
      <rPr>
        <i/>
        <vertAlign val="subscript"/>
        <sz val="10"/>
        <rFont val="Arial"/>
        <family val="2"/>
      </rPr>
      <t>G</t>
    </r>
  </si>
  <si>
    <r>
      <rPr>
        <i/>
        <sz val="10"/>
        <rFont val="Symbol"/>
        <family val="1"/>
        <charset val="2"/>
      </rPr>
      <t>e</t>
    </r>
    <r>
      <rPr>
        <i/>
        <vertAlign val="subscript"/>
        <sz val="10"/>
        <rFont val="Arial"/>
        <family val="2"/>
      </rPr>
      <t>A</t>
    </r>
  </si>
  <si>
    <t>USA.1.1.0.0.OITT</t>
  </si>
  <si>
    <r>
      <t>Empl</t>
    </r>
    <r>
      <rPr>
        <i/>
        <vertAlign val="subscript"/>
        <sz val="10"/>
        <rFont val="Arial"/>
        <family val="2"/>
      </rPr>
      <t>t</t>
    </r>
  </si>
  <si>
    <r>
      <t>Hours pw</t>
    </r>
    <r>
      <rPr>
        <i/>
        <vertAlign val="subscript"/>
        <sz val="10"/>
        <rFont val="Arial"/>
        <family val="2"/>
      </rPr>
      <t>t</t>
    </r>
  </si>
  <si>
    <t>Annual hours worked per worker</t>
  </si>
  <si>
    <r>
      <rPr>
        <i/>
        <sz val="10"/>
        <rFont val="Symbol"/>
        <family val="1"/>
        <charset val="2"/>
      </rPr>
      <t>r</t>
    </r>
    <r>
      <rPr>
        <i/>
        <vertAlign val="subscript"/>
        <sz val="10"/>
        <rFont val="Arial"/>
        <family val="2"/>
      </rPr>
      <t>A</t>
    </r>
  </si>
  <si>
    <r>
      <rPr>
        <i/>
        <sz val="10"/>
        <rFont val="Symbol"/>
        <family val="1"/>
        <charset val="2"/>
      </rPr>
      <t>r</t>
    </r>
    <r>
      <rPr>
        <i/>
        <vertAlign val="subscript"/>
        <sz val="10"/>
        <rFont val="Arial"/>
        <family val="2"/>
      </rPr>
      <t>G</t>
    </r>
  </si>
  <si>
    <t>USA.1.1.0.0.OKCT</t>
  </si>
  <si>
    <r>
      <rPr>
        <i/>
        <sz val="10"/>
        <rFont val="Symbol"/>
        <family val="1"/>
        <charset val="2"/>
      </rPr>
      <t>d</t>
    </r>
    <r>
      <rPr>
        <i/>
        <vertAlign val="subscript"/>
        <sz val="10"/>
        <rFont val="Arial"/>
        <family val="2"/>
      </rPr>
      <t>t</t>
    </r>
    <r>
      <rPr>
        <i/>
        <sz val="10"/>
        <rFont val="Arial"/>
        <family val="2"/>
      </rPr>
      <t>.K</t>
    </r>
    <r>
      <rPr>
        <i/>
        <vertAlign val="subscript"/>
        <sz val="10"/>
        <rFont val="Arial"/>
        <family val="2"/>
      </rPr>
      <t>t</t>
    </r>
  </si>
  <si>
    <r>
      <rPr>
        <i/>
        <sz val="10"/>
        <rFont val="Times New Roman"/>
        <family val="1"/>
      </rPr>
      <t>G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/</t>
    </r>
    <r>
      <rPr>
        <i/>
        <sz val="10"/>
        <rFont val="Arial"/>
        <family val="2"/>
      </rPr>
      <t>Y</t>
    </r>
    <r>
      <rPr>
        <i/>
        <vertAlign val="subscript"/>
        <sz val="10"/>
        <rFont val="Arial"/>
        <family val="2"/>
      </rPr>
      <t>t</t>
    </r>
  </si>
  <si>
    <r>
      <rPr>
        <i/>
        <sz val="10"/>
        <rFont val="Symbol"/>
        <family val="1"/>
        <charset val="2"/>
      </rPr>
      <t>d</t>
    </r>
    <r>
      <rPr>
        <i/>
        <vertAlign val="subscript"/>
        <sz val="10"/>
        <rFont val="Arial"/>
        <family val="2"/>
      </rPr>
      <t>t</t>
    </r>
  </si>
  <si>
    <r>
      <t>100.(1-</t>
    </r>
    <r>
      <rPr>
        <i/>
        <sz val="10"/>
        <rFont val="Symbol"/>
        <family val="1"/>
        <charset val="2"/>
      </rPr>
      <t>a</t>
    </r>
    <r>
      <rPr>
        <i/>
        <vertAlign val="subscript"/>
        <sz val="10"/>
        <rFont val="Arial"/>
        <family val="2"/>
      </rPr>
      <t>t</t>
    </r>
    <r>
      <rPr>
        <sz val="10"/>
        <rFont val="Arial"/>
        <family val="2"/>
      </rPr>
      <t>)</t>
    </r>
  </si>
  <si>
    <t>l*</t>
  </si>
  <si>
    <r>
      <t>r</t>
    </r>
    <r>
      <rPr>
        <i/>
        <vertAlign val="subscript"/>
        <sz val="10"/>
        <rFont val="Arial"/>
        <family val="2"/>
      </rPr>
      <t>t</t>
    </r>
  </si>
  <si>
    <t>AMECO07</t>
  </si>
  <si>
    <t>S&amp;P 500 Historical Annual Returns</t>
  </si>
  <si>
    <t>https://www.macrotrends.net/2526/sp-500-historical-annual-returns</t>
  </si>
  <si>
    <t>Index</t>
  </si>
  <si>
    <t>Target</t>
  </si>
  <si>
    <t>https://www.iseg.ulisboa.pt/aquila/homepage/lukosta</t>
  </si>
  <si>
    <r>
      <t xml:space="preserve">This workbook was created to simulate a Real Business Cycles model based on Romer, D. (2019): </t>
    </r>
    <r>
      <rPr>
        <i/>
        <sz val="10"/>
        <rFont val="Arial"/>
        <family val="2"/>
      </rPr>
      <t>Advanced Macroeconomics</t>
    </r>
    <r>
      <rPr>
        <sz val="10"/>
        <rFont val="Arial"/>
        <family val="2"/>
      </rPr>
      <t>, 5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edn. New York: McGraw-Hill,  ch. 5.</t>
    </r>
  </si>
  <si>
    <r>
      <rPr>
        <i/>
        <sz val="10"/>
        <rFont val="Arial"/>
        <family val="2"/>
      </rPr>
      <t>Y</t>
    </r>
    <r>
      <rPr>
        <i/>
        <vertAlign val="subscript"/>
        <sz val="10"/>
        <rFont val="Arial"/>
        <family val="2"/>
      </rPr>
      <t>t</t>
    </r>
  </si>
  <si>
    <r>
      <t>G</t>
    </r>
    <r>
      <rPr>
        <i/>
        <vertAlign val="subscript"/>
        <sz val="10"/>
        <rFont val="Arial"/>
        <family val="2"/>
      </rPr>
      <t>t</t>
    </r>
    <r>
      <rPr>
        <i/>
        <sz val="10"/>
        <rFont val="Arial"/>
        <family val="2"/>
      </rPr>
      <t>+NX</t>
    </r>
    <r>
      <rPr>
        <i/>
        <vertAlign val="subscript"/>
        <sz val="10"/>
        <rFont val="Arial"/>
        <family val="2"/>
      </rPr>
      <t>t</t>
    </r>
  </si>
  <si>
    <t>USA.1.0.0.0.ALCD0</t>
  </si>
  <si>
    <t>l</t>
  </si>
  <si>
    <t>USA.1.0.0.0.NPAN</t>
  </si>
  <si>
    <t>TED---Output-Labor-and-Labor-Productivity-1950-2019</t>
  </si>
  <si>
    <t>USA.1.0.0.0.NETN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</si>
</sst>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0.000"/>
    <numFmt numFmtId="167" formatCode="0.000000"/>
  </numFmts>
  <fonts count="22" x14ac:knownFonts="1">
    <font>
      <sz val="10"/>
      <name val="Arial"/>
    </font>
    <font>
      <i/>
      <sz val="10"/>
      <name val="Arial"/>
      <family val="2"/>
    </font>
    <font>
      <i/>
      <sz val="10"/>
      <name val="Symbol"/>
      <family val="1"/>
      <charset val="2"/>
    </font>
    <font>
      <i/>
      <sz val="10"/>
      <name val="Times New Roman"/>
      <family val="1"/>
    </font>
    <font>
      <sz val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10"/>
      <name val="Symbol"/>
      <family val="1"/>
      <charset val="2"/>
    </font>
    <font>
      <sz val="10"/>
      <name val="Times New Roman"/>
      <family val="1"/>
    </font>
    <font>
      <u/>
      <sz val="10"/>
      <color indexed="12"/>
      <name val="Arial"/>
      <family val="2"/>
    </font>
    <font>
      <vertAlign val="superscript"/>
      <sz val="10"/>
      <name val="Times New Roman"/>
      <family val="1"/>
    </font>
    <font>
      <i/>
      <vertAlign val="superscript"/>
      <sz val="10"/>
      <name val="Times New Roman"/>
      <family val="1"/>
    </font>
    <font>
      <i/>
      <vertAlign val="subscript"/>
      <sz val="10"/>
      <name val="Times New Roman"/>
      <family val="1"/>
    </font>
    <font>
      <i/>
      <vertAlign val="subscript"/>
      <sz val="10"/>
      <name val="Arial"/>
      <family val="2"/>
    </font>
    <font>
      <vertAlign val="superscript"/>
      <sz val="10"/>
      <name val="Cambria"/>
      <family val="1"/>
    </font>
    <font>
      <i/>
      <vertAlign val="superscript"/>
      <sz val="10"/>
      <name val="Symbol"/>
      <family val="1"/>
      <charset val="2"/>
    </font>
    <font>
      <vertAlign val="subscript"/>
      <sz val="10"/>
      <name val="Arial"/>
      <family val="2"/>
    </font>
    <font>
      <vertAlign val="subscript"/>
      <sz val="10"/>
      <name val="Times New Roman"/>
      <family val="1"/>
    </font>
    <font>
      <vertAlign val="subscript"/>
      <sz val="10"/>
      <name val="Symbol"/>
      <family val="1"/>
      <charset val="2"/>
    </font>
    <font>
      <vertAlign val="superscript"/>
      <sz val="10"/>
      <name val="Arial"/>
      <family val="2"/>
    </font>
    <font>
      <sz val="10"/>
      <color rgb="FF0000FF"/>
      <name val="Arial"/>
      <family val="2"/>
    </font>
    <font>
      <sz val="10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2" fontId="0" fillId="0" borderId="0" xfId="0" applyNumberFormat="1"/>
    <xf numFmtId="10" fontId="0" fillId="0" borderId="0" xfId="0" applyNumberFormat="1"/>
    <xf numFmtId="0" fontId="0" fillId="2" borderId="0" xfId="0" applyFill="1" applyProtection="1">
      <protection locked="0"/>
    </xf>
    <xf numFmtId="0" fontId="0" fillId="3" borderId="0" xfId="0" applyFill="1" applyProtection="1">
      <protection locked="0"/>
    </xf>
    <xf numFmtId="0" fontId="9" fillId="0" borderId="0" xfId="1" applyAlignment="1" applyProtection="1"/>
    <xf numFmtId="17" fontId="0" fillId="0" borderId="0" xfId="0" applyNumberFormat="1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0" fontId="20" fillId="0" borderId="0" xfId="0" applyFont="1"/>
    <xf numFmtId="0" fontId="21" fillId="0" borderId="0" xfId="0" applyFont="1"/>
    <xf numFmtId="0" fontId="0" fillId="4" borderId="0" xfId="0" applyFill="1"/>
    <xf numFmtId="167" fontId="0" fillId="3" borderId="0" xfId="0" applyNumberFormat="1" applyFill="1" applyProtection="1">
      <protection locked="0"/>
    </xf>
    <xf numFmtId="0" fontId="0" fillId="4" borderId="0" xfId="0" applyNumberForma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/>
              <a:t>Productivity Shock </a:t>
            </a:r>
            <a:r>
              <a:rPr lang="pt-PT" sz="1800" i="1"/>
              <a:t>A</a:t>
            </a:r>
            <a:r>
              <a:rPr lang="pt-PT" sz="1800" i="1" baseline="-25000"/>
              <a:t>t</a:t>
            </a:r>
          </a:p>
        </c:rich>
      </c:tx>
      <c:layout>
        <c:manualLayout>
          <c:xMode val="edge"/>
          <c:yMode val="edge"/>
          <c:x val="0.3879837668825486"/>
          <c:y val="3.23242563823522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72101628291896"/>
          <c:y val="0.2404116568437448"/>
          <c:w val="0.83729019600793153"/>
          <c:h val="0.559613688619473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(benchmark)'!$B$32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(benchmark)'!$B$33:$B$83</c:f>
              <c:numCache>
                <c:formatCode>General</c:formatCode>
                <c:ptCount val="51"/>
                <c:pt idx="0">
                  <c:v>0</c:v>
                </c:pt>
                <c:pt idx="1">
                  <c:v>0.01</c:v>
                </c:pt>
                <c:pt idx="2">
                  <c:v>9.4999999999999998E-3</c:v>
                </c:pt>
                <c:pt idx="3">
                  <c:v>9.025E-3</c:v>
                </c:pt>
                <c:pt idx="4">
                  <c:v>8.5737499999999998E-3</c:v>
                </c:pt>
                <c:pt idx="5">
                  <c:v>8.1450624999999995E-3</c:v>
                </c:pt>
                <c:pt idx="6">
                  <c:v>7.7378093749999989E-3</c:v>
                </c:pt>
                <c:pt idx="7">
                  <c:v>7.3509189062499983E-3</c:v>
                </c:pt>
                <c:pt idx="8">
                  <c:v>6.9833729609374978E-3</c:v>
                </c:pt>
                <c:pt idx="9">
                  <c:v>6.6342043128906226E-3</c:v>
                </c:pt>
                <c:pt idx="10">
                  <c:v>6.302494097246091E-3</c:v>
                </c:pt>
                <c:pt idx="11">
                  <c:v>5.9873693923837863E-3</c:v>
                </c:pt>
                <c:pt idx="12">
                  <c:v>5.6880009227645969E-3</c:v>
                </c:pt>
                <c:pt idx="13">
                  <c:v>5.4036008766263667E-3</c:v>
                </c:pt>
                <c:pt idx="14">
                  <c:v>5.1334208327950479E-3</c:v>
                </c:pt>
                <c:pt idx="15">
                  <c:v>4.8767497911552955E-3</c:v>
                </c:pt>
                <c:pt idx="16">
                  <c:v>4.6329123015975303E-3</c:v>
                </c:pt>
                <c:pt idx="17">
                  <c:v>4.4012666865176535E-3</c:v>
                </c:pt>
                <c:pt idx="18">
                  <c:v>4.1812033521917711E-3</c:v>
                </c:pt>
                <c:pt idx="19">
                  <c:v>3.972143184582182E-3</c:v>
                </c:pt>
                <c:pt idx="20">
                  <c:v>3.7735360253530726E-3</c:v>
                </c:pt>
                <c:pt idx="21">
                  <c:v>3.5848592240854188E-3</c:v>
                </c:pt>
                <c:pt idx="22">
                  <c:v>3.4056162628811476E-3</c:v>
                </c:pt>
                <c:pt idx="23">
                  <c:v>3.2353354497370902E-3</c:v>
                </c:pt>
                <c:pt idx="24">
                  <c:v>3.0735686772502355E-3</c:v>
                </c:pt>
                <c:pt idx="25">
                  <c:v>2.9198902433877237E-3</c:v>
                </c:pt>
                <c:pt idx="26">
                  <c:v>2.7738957312183374E-3</c:v>
                </c:pt>
                <c:pt idx="27">
                  <c:v>2.6352009446574203E-3</c:v>
                </c:pt>
                <c:pt idx="28">
                  <c:v>2.5034408974245492E-3</c:v>
                </c:pt>
                <c:pt idx="29">
                  <c:v>2.3782688525533216E-3</c:v>
                </c:pt>
                <c:pt idx="30">
                  <c:v>2.2593554099256553E-3</c:v>
                </c:pt>
                <c:pt idx="31">
                  <c:v>2.1463876394293723E-3</c:v>
                </c:pt>
                <c:pt idx="32">
                  <c:v>2.0390682574579037E-3</c:v>
                </c:pt>
                <c:pt idx="33">
                  <c:v>1.9371148445850085E-3</c:v>
                </c:pt>
                <c:pt idx="34">
                  <c:v>1.8402591023557579E-3</c:v>
                </c:pt>
                <c:pt idx="35">
                  <c:v>1.7482461472379698E-3</c:v>
                </c:pt>
                <c:pt idx="36">
                  <c:v>1.6608338398760713E-3</c:v>
                </c:pt>
                <c:pt idx="37">
                  <c:v>1.5777921478822676E-3</c:v>
                </c:pt>
                <c:pt idx="38">
                  <c:v>1.4989025404881541E-3</c:v>
                </c:pt>
                <c:pt idx="39">
                  <c:v>1.4239574134637463E-3</c:v>
                </c:pt>
                <c:pt idx="40">
                  <c:v>1.3527595427905588E-3</c:v>
                </c:pt>
                <c:pt idx="41">
                  <c:v>1.2851215656510308E-3</c:v>
                </c:pt>
                <c:pt idx="42">
                  <c:v>1.2208654873684791E-3</c:v>
                </c:pt>
                <c:pt idx="43">
                  <c:v>1.1598222130000551E-3</c:v>
                </c:pt>
                <c:pt idx="44">
                  <c:v>1.1018311023500522E-3</c:v>
                </c:pt>
                <c:pt idx="45">
                  <c:v>1.0467395472325495E-3</c:v>
                </c:pt>
                <c:pt idx="46">
                  <c:v>9.9440256987092207E-4</c:v>
                </c:pt>
                <c:pt idx="47">
                  <c:v>9.4468244137737591E-4</c:v>
                </c:pt>
                <c:pt idx="48">
                  <c:v>8.9744831930850706E-4</c:v>
                </c:pt>
                <c:pt idx="49">
                  <c:v>8.5257590334308171E-4</c:v>
                </c:pt>
                <c:pt idx="50">
                  <c:v>8.0994710817592762E-4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08-4BE4-8AD8-32B06833D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656512928"/>
        <c:axId val="-1656507488"/>
      </c:scatterChart>
      <c:valAx>
        <c:axId val="-165651292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647770777371725"/>
              <c:y val="0.894977848586377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656507488"/>
        <c:crosses val="autoZero"/>
        <c:crossBetween val="midCat"/>
      </c:valAx>
      <c:valAx>
        <c:axId val="-165650748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/>
                  <a:t>ln</a:t>
                </a:r>
                <a:r>
                  <a:rPr lang="pt-PT" sz="1400" i="1"/>
                  <a:t>A</a:t>
                </a:r>
                <a:r>
                  <a:rPr lang="pt-PT" sz="1400" i="1" baseline="-25000"/>
                  <a:t>t</a:t>
                </a:r>
                <a:r>
                  <a:rPr lang="pt-PT" sz="1400"/>
                  <a:t> - ln</a:t>
                </a:r>
                <a:r>
                  <a:rPr lang="pt-PT" sz="1400" i="1"/>
                  <a:t>A</a:t>
                </a:r>
                <a:r>
                  <a:rPr lang="pt-PT" sz="1400"/>
                  <a:t>*</a:t>
                </a:r>
              </a:p>
            </c:rich>
          </c:tx>
          <c:layout>
            <c:manualLayout>
              <c:xMode val="edge"/>
              <c:yMode val="edge"/>
              <c:x val="2.1227075391750377E-2"/>
              <c:y val="0.40405320477940299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65651292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K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10870469617968"/>
          <c:y val="3.22590721410704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83761319477618"/>
          <c:y val="0.23992684904921138"/>
          <c:w val="0.80921224078217335"/>
          <c:h val="0.56050137845109882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(benchmark)'!$I$32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(benchmark)'!$I$33:$I$83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-3.7814559627416742E-5</c:v>
                </c:pt>
                <c:pt idx="3">
                  <c:v>-7.168240425519675E-5</c:v>
                </c:pt>
                <c:pt idx="4">
                  <c:v>-1.0191265415920097E-4</c:v>
                </c:pt>
                <c:pt idx="5">
                  <c:v>-1.2879289584900421E-4</c:v>
                </c:pt>
                <c:pt idx="6">
                  <c:v>-1.5259058920512515E-4</c:v>
                </c:pt>
                <c:pt idx="7">
                  <c:v>-1.7355438629280501E-4</c:v>
                </c:pt>
                <c:pt idx="8">
                  <c:v>-1.9191536724535551E-4</c:v>
                </c:pt>
                <c:pt idx="9">
                  <c:v>-2.0788819828733413E-4</c:v>
                </c:pt>
                <c:pt idx="10">
                  <c:v>-2.2167221666406783E-4</c:v>
                </c:pt>
                <c:pt idx="11">
                  <c:v>-2.3345244695822769E-4</c:v>
                </c:pt>
                <c:pt idx="12">
                  <c:v>-2.4340055300521048E-4</c:v>
                </c:pt>
                <c:pt idx="13">
                  <c:v>-2.5167572936602648E-4</c:v>
                </c:pt>
                <c:pt idx="14">
                  <c:v>-2.5842553607829781E-4</c:v>
                </c:pt>
                <c:pt idx="15">
                  <c:v>-2.6378668018196496E-4</c:v>
                </c:pt>
                <c:pt idx="16">
                  <c:v>-2.6788574730555732E-4</c:v>
                </c:pt>
                <c:pt idx="17">
                  <c:v>-2.7083988640063213E-4</c:v>
                </c:pt>
                <c:pt idx="18">
                  <c:v>-2.7275745052549201E-4</c:v>
                </c:pt>
                <c:pt idx="19">
                  <c:v>-2.7373859640387067E-4</c:v>
                </c:pt>
                <c:pt idx="20">
                  <c:v>-2.7387584531927435E-4</c:v>
                </c:pt>
                <c:pt idx="21">
                  <c:v>-2.7325460775047875E-4</c:v>
                </c:pt>
                <c:pt idx="22">
                  <c:v>-2.7195367400772817E-4</c:v>
                </c:pt>
                <c:pt idx="23">
                  <c:v>-2.7004567299192321E-4</c:v>
                </c:pt>
                <c:pt idx="24">
                  <c:v>-2.6759750107000852E-4</c:v>
                </c:pt>
                <c:pt idx="25">
                  <c:v>-2.6467072293839778E-4</c:v>
                </c:pt>
                <c:pt idx="26">
                  <c:v>-2.6132194623214788E-4</c:v>
                </c:pt>
                <c:pt idx="27">
                  <c:v>-2.5760317153029297E-4</c:v>
                </c:pt>
                <c:pt idx="28">
                  <c:v>-2.5356211930686808E-4</c:v>
                </c:pt>
                <c:pt idx="29">
                  <c:v>-2.4924253528231185E-4</c:v>
                </c:pt>
                <c:pt idx="30">
                  <c:v>-2.4468447554078601E-4</c:v>
                </c:pt>
                <c:pt idx="31">
                  <c:v>-2.399245726951466E-4</c:v>
                </c:pt>
                <c:pt idx="32">
                  <c:v>-2.3499628430253292E-4</c:v>
                </c:pt>
                <c:pt idx="33">
                  <c:v>-2.2993012465950894E-4</c:v>
                </c:pt>
                <c:pt idx="34">
                  <c:v>-2.2475388103611668E-4</c:v>
                </c:pt>
                <c:pt idx="35">
                  <c:v>-2.1949281534281809E-4</c:v>
                </c:pt>
                <c:pt idx="36">
                  <c:v>-2.1416985216286347E-4</c:v>
                </c:pt>
                <c:pt idx="37">
                  <c:v>-2.0880575402489643E-4</c:v>
                </c:pt>
                <c:pt idx="38">
                  <c:v>-2.0341928473636633E-4</c:v>
                </c:pt>
                <c:pt idx="39">
                  <c:v>-1.9802736154736435E-4</c:v>
                </c:pt>
                <c:pt idx="40">
                  <c:v>-1.9264519686663044E-4</c:v>
                </c:pt>
                <c:pt idx="41">
                  <c:v>-1.8728643020651464E-4</c:v>
                </c:pt>
                <c:pt idx="42">
                  <c:v>-1.8196325099144217E-4</c:v>
                </c:pt>
                <c:pt idx="43">
                  <c:v>-1.7668651282476709E-4</c:v>
                </c:pt>
                <c:pt idx="44">
                  <c:v>-1.7146583977164796E-4</c:v>
                </c:pt>
                <c:pt idx="45">
                  <c:v>-1.6630972518059947E-4</c:v>
                </c:pt>
                <c:pt idx="46">
                  <c:v>-1.6122562353352917E-4</c:v>
                </c:pt>
                <c:pt idx="47">
                  <c:v>-1.562200357832301E-4</c:v>
                </c:pt>
                <c:pt idx="48">
                  <c:v>-1.5129858860834995E-4</c:v>
                </c:pt>
                <c:pt idx="49">
                  <c:v>-1.4646610798868027E-4</c:v>
                </c:pt>
                <c:pt idx="50">
                  <c:v>-1.4172668747809927E-4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77-4D63-AD60-7D8B99B9B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1456"/>
        <c:axId val="-1436230912"/>
      </c:scatterChart>
      <c:valAx>
        <c:axId val="-143623145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1002751129356771"/>
              <c:y val="0.89518925191470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0912"/>
        <c:crossesAt val="-0.03"/>
        <c:crossBetween val="midCat"/>
      </c:valAx>
      <c:valAx>
        <c:axId val="-143623091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02067444074407E-2"/>
              <c:y val="0.40525459377219736"/>
            </c:manualLayout>
          </c:layout>
          <c:overlay val="0"/>
          <c:spPr>
            <a:noFill/>
            <a:ln w="25400">
              <a:noFill/>
            </a:ln>
          </c:spPr>
        </c:title>
        <c:numFmt formatCode="0.0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14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C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060139413498894"/>
          <c:y val="3.21296008266491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06331766905359"/>
          <c:y val="0.23896390614820343"/>
          <c:w val="0.8200250593226428"/>
          <c:h val="0.5622680144663609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(benchmark)'!$J$32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(benchmark)'!$J$33:$J$83</c:f>
              <c:numCache>
                <c:formatCode>General</c:formatCode>
                <c:ptCount val="51"/>
                <c:pt idx="0">
                  <c:v>0</c:v>
                </c:pt>
                <c:pt idx="1">
                  <c:v>-1.2106912216182744E-3</c:v>
                </c:pt>
                <c:pt idx="2">
                  <c:v>-1.1731104001237445E-3</c:v>
                </c:pt>
                <c:pt idx="3">
                  <c:v>-1.1361606191698814E-3</c:v>
                </c:pt>
                <c:pt idx="4">
                  <c:v>-1.0998781808292915E-3</c:v>
                </c:pt>
                <c:pt idx="5">
                  <c:v>-1.0642938828266668E-3</c:v>
                </c:pt>
                <c:pt idx="6">
                  <c:v>-1.0294334943413096E-3</c:v>
                </c:pt>
                <c:pt idx="7">
                  <c:v>-9.9531819711366765E-4</c:v>
                </c:pt>
                <c:pt idx="8">
                  <c:v>-9.6196499418363629E-4</c:v>
                </c:pt>
                <c:pt idx="9">
                  <c:v>-9.2938708843974896E-4</c:v>
                </c:pt>
                <c:pt idx="10">
                  <c:v>-8.97594233018945E-4</c:v>
                </c:pt>
                <c:pt idx="11">
                  <c:v>-8.6659305546578596E-4</c:v>
                </c:pt>
                <c:pt idx="12">
                  <c:v>-8.3638735743728557E-4</c:v>
                </c:pt>
                <c:pt idx="13">
                  <c:v>-8.069783916244337E-4</c:v>
                </c:pt>
                <c:pt idx="14">
                  <c:v>-7.7836511745356352E-4</c:v>
                </c:pt>
                <c:pt idx="15">
                  <c:v>-7.5054443702949746E-4</c:v>
                </c:pt>
                <c:pt idx="16">
                  <c:v>-7.2351141268751852E-4</c:v>
                </c:pt>
                <c:pt idx="17">
                  <c:v>-6.9725946743224155E-4</c:v>
                </c:pt>
                <c:pt idx="18">
                  <c:v>-6.7178056945806574E-4</c:v>
                </c:pt>
                <c:pt idx="19">
                  <c:v>-6.4706540186772231E-4</c:v>
                </c:pt>
                <c:pt idx="20">
                  <c:v>-6.2310351863217655E-4</c:v>
                </c:pt>
                <c:pt idx="21">
                  <c:v>-5.9988348776649099E-4</c:v>
                </c:pt>
                <c:pt idx="22">
                  <c:v>-5.773930226319491E-4</c:v>
                </c:pt>
                <c:pt idx="23">
                  <c:v>-5.5561910221447585E-4</c:v>
                </c:pt>
                <c:pt idx="24">
                  <c:v>-5.3454808117295717E-4</c:v>
                </c:pt>
                <c:pt idx="25">
                  <c:v>-5.1416579039819711E-4</c:v>
                </c:pt>
                <c:pt idx="26">
                  <c:v>-4.9445762877375226E-4</c:v>
                </c:pt>
                <c:pt idx="27">
                  <c:v>-4.7540864678353577E-4</c:v>
                </c:pt>
                <c:pt idx="28">
                  <c:v>-4.5700362256769129E-4</c:v>
                </c:pt>
                <c:pt idx="29">
                  <c:v>-4.3922713098762557E-4</c:v>
                </c:pt>
                <c:pt idx="30">
                  <c:v>-4.2206360622307638E-4</c:v>
                </c:pt>
                <c:pt idx="31">
                  <c:v>-4.0549739838852453E-4</c:v>
                </c:pt>
                <c:pt idx="32">
                  <c:v>-3.8951282462298134E-4</c:v>
                </c:pt>
                <c:pt idx="33">
                  <c:v>-3.7409421507605581E-4</c:v>
                </c:pt>
                <c:pt idx="34">
                  <c:v>-3.5922595418408745E-4</c:v>
                </c:pt>
                <c:pt idx="35">
                  <c:v>-3.4489251760291026E-4</c:v>
                </c:pt>
                <c:pt idx="36">
                  <c:v>-3.3107850513835557E-4</c:v>
                </c:pt>
                <c:pt idx="37">
                  <c:v>-3.1776866999180873E-4</c:v>
                </c:pt>
                <c:pt idx="38">
                  <c:v>-3.049479446158961E-4</c:v>
                </c:pt>
                <c:pt idx="39">
                  <c:v>-2.9260146345460068E-4</c:v>
                </c:pt>
                <c:pt idx="40">
                  <c:v>-2.807145828226886E-4</c:v>
                </c:pt>
                <c:pt idx="41">
                  <c:v>-2.6927289816119953E-4</c:v>
                </c:pt>
                <c:pt idx="42">
                  <c:v>-2.5826225888881836E-4</c:v>
                </c:pt>
                <c:pt idx="43">
                  <c:v>-2.4766878105313801E-4</c:v>
                </c:pt>
                <c:pt idx="44">
                  <c:v>-2.374788579710654E-4</c:v>
                </c:pt>
                <c:pt idx="45">
                  <c:v>-2.2767916903385142E-4</c:v>
                </c:pt>
                <c:pt idx="46">
                  <c:v>-2.1825668683937786E-4</c:v>
                </c:pt>
                <c:pt idx="47">
                  <c:v>-2.0919868280234896E-4</c:v>
                </c:pt>
                <c:pt idx="48">
                  <c:v>-2.0049273138185995E-4</c:v>
                </c:pt>
                <c:pt idx="49">
                  <c:v>-1.9212671305539634E-4</c:v>
                </c:pt>
                <c:pt idx="50">
                  <c:v>-1.8408881615860565E-4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FCB-4986-BF24-E392CBEA7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28192"/>
        <c:axId val="-1436229824"/>
      </c:scatterChart>
      <c:valAx>
        <c:axId val="-143622819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472130624019196"/>
              <c:y val="0.895612623042846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9824"/>
        <c:crossesAt val="-0.14000000000000001"/>
        <c:crossBetween val="midCat"/>
      </c:valAx>
      <c:valAx>
        <c:axId val="-1436229824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77117744343717E-2"/>
              <c:y val="0.4056362104364461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819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L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27130149832216"/>
          <c:y val="3.20651985139369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84001329237147"/>
          <c:y val="0.24048898885452746"/>
          <c:w val="0.82728881813302124"/>
          <c:h val="0.561140973993897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(benchmark)'!$K$32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(benchmark)'!$K$33:$K$83</c:f>
              <c:numCache>
                <c:formatCode>General</c:formatCode>
                <c:ptCount val="51"/>
                <c:pt idx="0">
                  <c:v>0</c:v>
                </c:pt>
                <c:pt idx="1">
                  <c:v>1.452828216354523E-3</c:v>
                </c:pt>
                <c:pt idx="2">
                  <c:v>1.3926054585081233E-3</c:v>
                </c:pt>
                <c:pt idx="3">
                  <c:v>1.3347186333012265E-3</c:v>
                </c:pt>
                <c:pt idx="4">
                  <c:v>1.2790876551794989E-3</c:v>
                </c:pt>
                <c:pt idx="5">
                  <c:v>1.2256344468758952E-3</c:v>
                </c:pt>
                <c:pt idx="6">
                  <c:v>1.1742829475187909E-3</c:v>
                </c:pt>
                <c:pt idx="7">
                  <c:v>1.1249591144343121E-3</c:v>
                </c:pt>
                <c:pt idx="8">
                  <c:v>1.0775909192789605E-3</c:v>
                </c:pt>
                <c:pt idx="9">
                  <c:v>1.03210833908938E-3</c:v>
                </c:pt>
                <c:pt idx="10">
                  <c:v>9.8844334279028128E-4</c:v>
                </c:pt>
                <c:pt idx="11">
                  <c:v>9.4652987365888568E-4</c:v>
                </c:pt>
                <c:pt idx="12">
                  <c:v>9.0630382820458685E-4</c:v>
                </c:pt>
                <c:pt idx="13">
                  <c:v>8.67703031885645E-4</c:v>
                </c:pt>
                <c:pt idx="14">
                  <c:v>8.3066721205045206E-4</c:v>
                </c:pt>
                <c:pt idx="15">
                  <c:v>7.9513796845904941E-4</c:v>
                </c:pt>
                <c:pt idx="16">
                  <c:v>7.6105874171101195E-4</c:v>
                </c:pt>
                <c:pt idx="17">
                  <c:v>7.2837477987834707E-4</c:v>
                </c:pt>
                <c:pt idx="18">
                  <c:v>6.9703310361658027E-4</c:v>
                </c:pt>
                <c:pt idx="19">
                  <c:v>6.6698247000357078E-4</c:v>
                </c:pt>
                <c:pt idx="20">
                  <c:v>6.3817333533368651E-4</c:v>
                </c:pt>
                <c:pt idx="21">
                  <c:v>6.1055781707467676E-4</c:v>
                </c:pt>
                <c:pt idx="22">
                  <c:v>5.8408965517577223E-4</c:v>
                </c:pt>
                <c:pt idx="23">
                  <c:v>5.5872417289814982E-4</c:v>
                </c:pt>
                <c:pt idx="24">
                  <c:v>5.3441823732279341E-4</c:v>
                </c:pt>
                <c:pt idx="25">
                  <c:v>5.111302196759075E-4</c:v>
                </c:pt>
                <c:pt idx="26">
                  <c:v>4.8881995559828327E-4</c:v>
                </c:pt>
                <c:pt idx="27">
                  <c:v>4.6744870547232262E-4</c:v>
                </c:pt>
                <c:pt idx="28">
                  <c:v>4.4697911490871288E-4</c:v>
                </c:pt>
                <c:pt idx="29">
                  <c:v>4.2737517548393784E-4</c:v>
                </c:pt>
                <c:pt idx="30">
                  <c:v>4.0860218580986499E-4</c:v>
                </c:pt>
                <c:pt idx="31">
                  <c:v>3.9062671300748458E-4</c:v>
                </c:pt>
                <c:pt idx="32">
                  <c:v>3.7341655464845228E-4</c:v>
                </c:pt>
                <c:pt idx="33">
                  <c:v>3.5694070122034452E-4</c:v>
                </c:pt>
                <c:pt idx="34">
                  <c:v>3.4116929916442929E-4</c:v>
                </c:pt>
                <c:pt idx="35">
                  <c:v>3.2607361452823686E-4</c:v>
                </c:pt>
                <c:pt idx="36">
                  <c:v>3.1162599726924678E-4</c:v>
                </c:pt>
                <c:pt idx="37">
                  <c:v>2.9779984624054364E-4</c:v>
                </c:pt>
                <c:pt idx="38">
                  <c:v>2.845695748843067E-4</c:v>
                </c:pt>
                <c:pt idx="39">
                  <c:v>2.7191057765444239E-4</c:v>
                </c:pt>
                <c:pt idx="40">
                  <c:v>2.5979919718552199E-4</c:v>
                </c:pt>
                <c:pt idx="41">
                  <c:v>2.4821269222141294E-4</c:v>
                </c:pt>
                <c:pt idx="42">
                  <c:v>2.3712920631356591E-4</c:v>
                </c:pt>
                <c:pt idx="43">
                  <c:v>2.2652773729581497E-4</c:v>
                </c:pt>
                <c:pt idx="44">
                  <c:v>2.1638810753973984E-4</c:v>
                </c:pt>
                <c:pt idx="45">
                  <c:v>2.0669093499210638E-4</c:v>
                </c:pt>
                <c:pt idx="46">
                  <c:v>1.974176049936203E-4</c:v>
                </c:pt>
                <c:pt idx="47">
                  <c:v>1.8855024287618352E-4</c:v>
                </c:pt>
                <c:pt idx="48">
                  <c:v>1.8007168733401194E-4</c:v>
                </c:pt>
                <c:pt idx="49">
                  <c:v>1.7196546456234066E-4</c:v>
                </c:pt>
                <c:pt idx="50">
                  <c:v>1.6421576315599502E-4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A1-45BE-A52D-74B2ECFE8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23296"/>
        <c:axId val="-1436224384"/>
      </c:scatterChart>
      <c:valAx>
        <c:axId val="-143622329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17788712255683"/>
              <c:y val="0.895821483483114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4384"/>
        <c:crosses val="autoZero"/>
        <c:crossBetween val="midCat"/>
      </c:valAx>
      <c:valAx>
        <c:axId val="-1436224384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52270918173836E-2"/>
              <c:y val="0.41083535595981763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32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Y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43224876281339"/>
          <c:y val="3.20010523078240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51205870319239"/>
          <c:y val="0.24000789230868072"/>
          <c:w val="0.82769339028952793"/>
          <c:h val="0.5620184811561606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(benchmark)'!$L$32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(benchmark)'!$L$33:$L$83</c:f>
              <c:numCache>
                <c:formatCode>General</c:formatCode>
                <c:ptCount val="51"/>
                <c:pt idx="0">
                  <c:v>0</c:v>
                </c:pt>
                <c:pt idx="1">
                  <c:v>9.685521442363488E-4</c:v>
                </c:pt>
                <c:pt idx="2">
                  <c:v>9.1579878579627668E-4</c:v>
                </c:pt>
                <c:pt idx="3">
                  <c:v>8.659182874490855E-4</c:v>
                </c:pt>
                <c:pt idx="4">
                  <c:v>8.1875421873326565E-4</c:v>
                </c:pt>
                <c:pt idx="5">
                  <c:v>7.7415866596759557E-4</c:v>
                </c:pt>
                <c:pt idx="6">
                  <c:v>7.3199176861081896E-4</c:v>
                </c:pt>
                <c:pt idx="7">
                  <c:v>6.9212128085860652E-4</c:v>
                </c:pt>
                <c:pt idx="8">
                  <c:v>6.5442215710418859E-4</c:v>
                </c:pt>
                <c:pt idx="9">
                  <c:v>6.1877615996380861E-4</c:v>
                </c:pt>
                <c:pt idx="10">
                  <c:v>5.8507148963883159E-4</c:v>
                </c:pt>
                <c:pt idx="11">
                  <c:v>5.5320243345318126E-4</c:v>
                </c:pt>
                <c:pt idx="12">
                  <c:v>5.2306903446798774E-4</c:v>
                </c:pt>
                <c:pt idx="13">
                  <c:v>4.9457677813508787E-4</c:v>
                </c:pt>
                <c:pt idx="14">
                  <c:v>4.6763629600753555E-4</c:v>
                </c:pt>
                <c:pt idx="15">
                  <c:v>4.4216308557871136E-4</c:v>
                </c:pt>
                <c:pt idx="16">
                  <c:v>4.1807724537215563E-4</c:v>
                </c:pt>
                <c:pt idx="17">
                  <c:v>3.9530322445202072E-4</c:v>
                </c:pt>
                <c:pt idx="18">
                  <c:v>3.7376958556922292E-4</c:v>
                </c:pt>
                <c:pt idx="19">
                  <c:v>3.5340878120109035E-4</c:v>
                </c:pt>
                <c:pt idx="20">
                  <c:v>3.3415694178269963E-4</c:v>
                </c:pt>
                <c:pt idx="21">
                  <c:v>3.1595367546629163E-4</c:v>
                </c:pt>
                <c:pt idx="22">
                  <c:v>2.9874187878127213E-4</c:v>
                </c:pt>
                <c:pt idx="23">
                  <c:v>2.8246755760145883E-4</c:v>
                </c:pt>
                <c:pt idx="24">
                  <c:v>2.6707965785852615E-4</c:v>
                </c:pt>
                <c:pt idx="25">
                  <c:v>2.5252990547113913E-4</c:v>
                </c:pt>
                <c:pt idx="26">
                  <c:v>2.3877265498813962E-4</c:v>
                </c:pt>
                <c:pt idx="27">
                  <c:v>2.2576474647145078E-4</c:v>
                </c:pt>
                <c:pt idx="28">
                  <c:v>2.1346537017018596E-4</c:v>
                </c:pt>
                <c:pt idx="29">
                  <c:v>2.0183593856185468E-4</c:v>
                </c:pt>
                <c:pt idx="30">
                  <c:v>1.9083996535964806E-4</c:v>
                </c:pt>
                <c:pt idx="31">
                  <c:v>1.8044295110660757E-4</c:v>
                </c:pt>
                <c:pt idx="32">
                  <c:v>1.7061227499812394E-4</c:v>
                </c:pt>
                <c:pt idx="33">
                  <c:v>1.6131709259372675E-4</c:v>
                </c:pt>
                <c:pt idx="34">
                  <c:v>1.5252823909758068E-4</c:v>
                </c:pt>
                <c:pt idx="35">
                  <c:v>1.4421813790455192E-4</c:v>
                </c:pt>
                <c:pt idx="36">
                  <c:v>1.3636071412521006E-4</c:v>
                </c:pt>
                <c:pt idx="37">
                  <c:v>1.289313128187303E-4</c:v>
                </c:pt>
                <c:pt idx="38">
                  <c:v>1.219066216774157E-4</c:v>
                </c:pt>
                <c:pt idx="39">
                  <c:v>1.1526459792050682E-4</c:v>
                </c:pt>
                <c:pt idx="40">
                  <c:v>1.0898439916813787E-4</c:v>
                </c:pt>
                <c:pt idx="41">
                  <c:v>1.0304631807877044E-4</c:v>
                </c:pt>
                <c:pt idx="42">
                  <c:v>9.743172054522991E-5</c:v>
                </c:pt>
                <c:pt idx="43">
                  <c:v>9.2122987255620987E-5</c:v>
                </c:pt>
                <c:pt idx="44">
                  <c:v>8.710345843594392E-5</c:v>
                </c:pt>
                <c:pt idx="45">
                  <c:v>8.235738160120445E-5</c:v>
                </c:pt>
                <c:pt idx="46">
                  <c:v>7.7869862151237171E-5</c:v>
                </c:pt>
                <c:pt idx="47">
                  <c:v>7.3626816656378999E-5</c:v>
                </c:pt>
                <c:pt idx="48">
                  <c:v>6.9614928686557981E-5</c:v>
                </c:pt>
                <c:pt idx="49">
                  <c:v>6.5821607045333697E-5</c:v>
                </c:pt>
                <c:pt idx="50">
                  <c:v>6.2234946277963608E-5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8B1-455F-B6EA-AFA560D59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5808"/>
        <c:axId val="-1436227648"/>
      </c:scatterChart>
      <c:valAx>
        <c:axId val="-143623580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177446323501129"/>
              <c:y val="0.896029464619074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7648"/>
        <c:crosses val="autoZero"/>
        <c:crossBetween val="midCat"/>
      </c:valAx>
      <c:valAx>
        <c:axId val="-143622764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0266434165935E-2"/>
              <c:y val="0.406013351155518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580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w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092694722284258"/>
          <c:y val="3.19371637910575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37464239906339"/>
          <c:y val="0.2395287284329313"/>
          <c:w val="0.82086899457394746"/>
          <c:h val="0.56289251181738853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(benchmark)'!$M$32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(benchmark)'!$M$33:$M$83</c:f>
              <c:numCache>
                <c:formatCode>General</c:formatCode>
                <c:ptCount val="51"/>
                <c:pt idx="0">
                  <c:v>0</c:v>
                </c:pt>
                <c:pt idx="1">
                  <c:v>-4.8427607211817434E-4</c:v>
                </c:pt>
                <c:pt idx="2">
                  <c:v>-4.7680667271184671E-4</c:v>
                </c:pt>
                <c:pt idx="3">
                  <c:v>-4.688003458521411E-4</c:v>
                </c:pt>
                <c:pt idx="4">
                  <c:v>-4.6033343644623327E-4</c:v>
                </c:pt>
                <c:pt idx="5">
                  <c:v>-4.5147578090829973E-4</c:v>
                </c:pt>
                <c:pt idx="6">
                  <c:v>-4.4229117890797203E-4</c:v>
                </c:pt>
                <c:pt idx="7">
                  <c:v>-4.3283783357570568E-4</c:v>
                </c:pt>
                <c:pt idx="8">
                  <c:v>-4.23168762174772E-4</c:v>
                </c:pt>
                <c:pt idx="9">
                  <c:v>-4.1333217912557134E-4</c:v>
                </c:pt>
                <c:pt idx="10">
                  <c:v>-4.0337185315144969E-4</c:v>
                </c:pt>
                <c:pt idx="11">
                  <c:v>-3.9332744020570442E-4</c:v>
                </c:pt>
                <c:pt idx="12">
                  <c:v>-3.8323479373659911E-4</c:v>
                </c:pt>
                <c:pt idx="13">
                  <c:v>-3.7312625375055712E-4</c:v>
                </c:pt>
                <c:pt idx="14">
                  <c:v>-3.6303091604291657E-4</c:v>
                </c:pt>
                <c:pt idx="15">
                  <c:v>-3.529748828803381E-4</c:v>
                </c:pt>
                <c:pt idx="16">
                  <c:v>-3.4298149633885642E-4</c:v>
                </c:pt>
                <c:pt idx="17">
                  <c:v>-3.330715554263264E-4</c:v>
                </c:pt>
                <c:pt idx="18">
                  <c:v>-3.2326351804735741E-4</c:v>
                </c:pt>
                <c:pt idx="19">
                  <c:v>-3.1357368880248048E-4</c:v>
                </c:pt>
                <c:pt idx="20">
                  <c:v>-3.0401639355098694E-4</c:v>
                </c:pt>
                <c:pt idx="21">
                  <c:v>-2.9460414160838513E-4</c:v>
                </c:pt>
                <c:pt idx="22">
                  <c:v>-2.8534777639450015E-4</c:v>
                </c:pt>
                <c:pt idx="23">
                  <c:v>-2.7625661529669099E-4</c:v>
                </c:pt>
                <c:pt idx="24">
                  <c:v>-2.6733857946426725E-4</c:v>
                </c:pt>
                <c:pt idx="25">
                  <c:v>-2.5860031420476843E-4</c:v>
                </c:pt>
                <c:pt idx="26">
                  <c:v>-2.500473006101437E-4</c:v>
                </c:pt>
                <c:pt idx="27">
                  <c:v>-2.4168395900087185E-4</c:v>
                </c:pt>
                <c:pt idx="28">
                  <c:v>-2.33513744738527E-4</c:v>
                </c:pt>
                <c:pt idx="29">
                  <c:v>-2.2553923692208321E-4</c:v>
                </c:pt>
                <c:pt idx="30">
                  <c:v>-2.1776222045021698E-4</c:v>
                </c:pt>
                <c:pt idx="31">
                  <c:v>-2.1018376190087704E-4</c:v>
                </c:pt>
                <c:pt idx="32">
                  <c:v>-2.028042796503284E-4</c:v>
                </c:pt>
                <c:pt idx="33">
                  <c:v>-1.9562360862661779E-4</c:v>
                </c:pt>
                <c:pt idx="34">
                  <c:v>-1.8864106006684866E-4</c:v>
                </c:pt>
                <c:pt idx="35">
                  <c:v>-1.8185547662368496E-4</c:v>
                </c:pt>
                <c:pt idx="36">
                  <c:v>-1.7526528314403675E-4</c:v>
                </c:pt>
                <c:pt idx="37">
                  <c:v>-1.6886853342181334E-4</c:v>
                </c:pt>
                <c:pt idx="38">
                  <c:v>-1.6266295320689099E-4</c:v>
                </c:pt>
                <c:pt idx="39">
                  <c:v>-1.5664597973393557E-4</c:v>
                </c:pt>
                <c:pt idx="40">
                  <c:v>-1.5081479801738414E-4</c:v>
                </c:pt>
                <c:pt idx="41">
                  <c:v>-1.4516637414264253E-4</c:v>
                </c:pt>
                <c:pt idx="42">
                  <c:v>-1.3969748576833603E-4</c:v>
                </c:pt>
                <c:pt idx="43">
                  <c:v>-1.3440475004019401E-4</c:v>
                </c:pt>
                <c:pt idx="44">
                  <c:v>-1.2928464910379593E-4</c:v>
                </c:pt>
                <c:pt idx="45">
                  <c:v>-1.2433355339090194E-4</c:v>
                </c:pt>
                <c:pt idx="46">
                  <c:v>-1.1954774284238316E-4</c:v>
                </c:pt>
                <c:pt idx="47">
                  <c:v>-1.1492342621980454E-4</c:v>
                </c:pt>
                <c:pt idx="48">
                  <c:v>-1.1045675864745395E-4</c:v>
                </c:pt>
                <c:pt idx="49">
                  <c:v>-1.0614385751700696E-4</c:v>
                </c:pt>
                <c:pt idx="50">
                  <c:v>-1.0198081687803143E-4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DEE-4884-903A-2D1802E1F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27104"/>
        <c:axId val="-1436226016"/>
      </c:scatterChart>
      <c:valAx>
        <c:axId val="-143622710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469976699197061"/>
              <c:y val="0.896236658886551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6016"/>
        <c:crossesAt val="-0.06"/>
        <c:crossBetween val="midCat"/>
      </c:valAx>
      <c:valAx>
        <c:axId val="-1436226016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77948505465124E-2"/>
              <c:y val="0.40719883833598319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71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r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59244288241994"/>
          <c:y val="3.1873528319049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971228370989095"/>
          <c:y val="0.23905146239287264"/>
          <c:w val="0.81756942432198254"/>
          <c:h val="0.56376303214319123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(benchmark)'!$N$32</c:f>
              <c:strCache>
                <c:ptCount val="1"/>
                <c:pt idx="0">
                  <c:v>drt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(benchmark)'!$N$33:$N$83</c:f>
              <c:numCache>
                <c:formatCode>General</c:formatCode>
                <c:ptCount val="51"/>
                <c:pt idx="0">
                  <c:v>0</c:v>
                </c:pt>
                <c:pt idx="1">
                  <c:v>1.0331222871854389E-4</c:v>
                </c:pt>
                <c:pt idx="2">
                  <c:v>1.0171875684519398E-4</c:v>
                </c:pt>
                <c:pt idx="3">
                  <c:v>1.0001074044845678E-4</c:v>
                </c:pt>
                <c:pt idx="4">
                  <c:v>9.8204466441863118E-5</c:v>
                </c:pt>
                <c:pt idx="5">
                  <c:v>9.6314833260437307E-5</c:v>
                </c:pt>
                <c:pt idx="6">
                  <c:v>9.4355451500367381E-5</c:v>
                </c:pt>
                <c:pt idx="7">
                  <c:v>9.2338737829483907E-5</c:v>
                </c:pt>
                <c:pt idx="8">
                  <c:v>9.027600259728472E-5</c:v>
                </c:pt>
                <c:pt idx="9">
                  <c:v>8.8177531546788579E-5</c:v>
                </c:pt>
                <c:pt idx="10">
                  <c:v>8.6052662005642615E-5</c:v>
                </c:pt>
                <c:pt idx="11">
                  <c:v>8.39098539105503E-5</c:v>
                </c:pt>
                <c:pt idx="12">
                  <c:v>8.1756755997141158E-5</c:v>
                </c:pt>
                <c:pt idx="13">
                  <c:v>7.9600267466785546E-5</c:v>
                </c:pt>
                <c:pt idx="14">
                  <c:v>7.7446595422488892E-5</c:v>
                </c:pt>
                <c:pt idx="15">
                  <c:v>7.5301308347805476E-5</c:v>
                </c:pt>
                <c:pt idx="16">
                  <c:v>7.3169385885622735E-5</c:v>
                </c:pt>
                <c:pt idx="17">
                  <c:v>7.1055265157616312E-5</c:v>
                </c:pt>
                <c:pt idx="18">
                  <c:v>6.8962883850102937E-5</c:v>
                </c:pt>
                <c:pt idx="19">
                  <c:v>6.6895720277862516E-5</c:v>
                </c:pt>
                <c:pt idx="20">
                  <c:v>6.4856830624210557E-5</c:v>
                </c:pt>
                <c:pt idx="21">
                  <c:v>6.2848883543122189E-5</c:v>
                </c:pt>
                <c:pt idx="22">
                  <c:v>6.0874192297493379E-5</c:v>
                </c:pt>
                <c:pt idx="23">
                  <c:v>5.8934744596627433E-5</c:v>
                </c:pt>
                <c:pt idx="24">
                  <c:v>5.7032230285710367E-5</c:v>
                </c:pt>
                <c:pt idx="25">
                  <c:v>5.5168067030350608E-5</c:v>
                </c:pt>
                <c:pt idx="26">
                  <c:v>5.3343424130164008E-5</c:v>
                </c:pt>
                <c:pt idx="27">
                  <c:v>5.1559244586852683E-5</c:v>
                </c:pt>
                <c:pt idx="28">
                  <c:v>4.9816265544219106E-5</c:v>
                </c:pt>
                <c:pt idx="29">
                  <c:v>4.8115037210044436E-5</c:v>
                </c:pt>
                <c:pt idx="30">
                  <c:v>4.6455940362712972E-5</c:v>
                </c:pt>
                <c:pt idx="31">
                  <c:v>4.483920253885378E-5</c:v>
                </c:pt>
                <c:pt idx="32">
                  <c:v>4.3264912992070066E-5</c:v>
                </c:pt>
                <c:pt idx="33">
                  <c:v>4.1733036507011805E-5</c:v>
                </c:pt>
                <c:pt idx="34">
                  <c:v>4.0243426147594393E-5</c:v>
                </c:pt>
                <c:pt idx="35">
                  <c:v>3.8795835013052799E-5</c:v>
                </c:pt>
                <c:pt idx="36">
                  <c:v>3.7389927070727847E-5</c:v>
                </c:pt>
                <c:pt idx="37">
                  <c:v>3.6025287129986855E-5</c:v>
                </c:pt>
                <c:pt idx="38">
                  <c:v>3.4701430017470083E-5</c:v>
                </c:pt>
                <c:pt idx="39">
                  <c:v>3.3417809009906262E-5</c:v>
                </c:pt>
                <c:pt idx="40">
                  <c:v>3.2173823577041957E-5</c:v>
                </c:pt>
                <c:pt idx="41">
                  <c:v>3.096882648376375E-5</c:v>
                </c:pt>
                <c:pt idx="42">
                  <c:v>2.9802130297245026E-5</c:v>
                </c:pt>
                <c:pt idx="43">
                  <c:v>2.8673013341908061E-5</c:v>
                </c:pt>
                <c:pt idx="44">
                  <c:v>2.758072514214314E-5</c:v>
                </c:pt>
                <c:pt idx="45">
                  <c:v>2.6524491390059088E-5</c:v>
                </c:pt>
                <c:pt idx="46">
                  <c:v>2.5503518473041745E-5</c:v>
                </c:pt>
                <c:pt idx="47">
                  <c:v>2.4516997593558308E-5</c:v>
                </c:pt>
                <c:pt idx="48">
                  <c:v>2.3564108511456849E-5</c:v>
                </c:pt>
                <c:pt idx="49">
                  <c:v>2.2644022936961489E-5</c:v>
                </c:pt>
                <c:pt idx="50">
                  <c:v>2.1755907600646711E-5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08-4591-B6D2-C90962CBDF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25472"/>
        <c:axId val="-1436224928"/>
      </c:scatterChart>
      <c:valAx>
        <c:axId val="-143622547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644858473736543"/>
              <c:y val="0.8964429839732723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4928"/>
        <c:crosses val="autoZero"/>
        <c:crossBetween val="midCat"/>
      </c:valAx>
      <c:valAx>
        <c:axId val="-143622492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53289896703409E-2"/>
              <c:y val="0.47013454270598282"/>
            </c:manualLayout>
          </c:layout>
          <c:overlay val="0"/>
          <c:spPr>
            <a:noFill/>
            <a:ln w="25400">
              <a:noFill/>
            </a:ln>
          </c:spPr>
        </c:title>
        <c:numFmt formatCode="0.0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547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u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08813504407895"/>
          <c:y val="3.17470181959266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757560034336042"/>
          <c:y val="0.23810263646944996"/>
          <c:w val="0.78974411731652394"/>
          <c:h val="0.56549376161494358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(benchmark)'!$O$32</c:f>
              <c:strCache>
                <c:ptCount val="1"/>
                <c:pt idx="0">
                  <c:v>dut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(benchmark)'!$O$33:$O$83</c:f>
              <c:numCache>
                <c:formatCode>General</c:formatCode>
                <c:ptCount val="51"/>
                <c:pt idx="0">
                  <c:v>0</c:v>
                </c:pt>
                <c:pt idx="1">
                  <c:v>-2.8476831072631976E-3</c:v>
                </c:pt>
                <c:pt idx="2">
                  <c:v>-2.7422455599590018E-3</c:v>
                </c:pt>
                <c:pt idx="3">
                  <c:v>-2.6400710937445429E-3</c:v>
                </c:pt>
                <c:pt idx="4">
                  <c:v>-2.5411057733187832E-3</c:v>
                </c:pt>
                <c:pt idx="5">
                  <c:v>-2.4452924218949282E-3</c:v>
                </c:pt>
                <c:pt idx="6">
                  <c:v>-2.3525711061388914E-3</c:v>
                </c:pt>
                <c:pt idx="7">
                  <c:v>-2.262879579306625E-3</c:v>
                </c:pt>
                <c:pt idx="8">
                  <c:v>-2.1761536856248096E-3</c:v>
                </c:pt>
                <c:pt idx="9">
                  <c:v>-2.0923277287552625E-3</c:v>
                </c:pt>
                <c:pt idx="10">
                  <c:v>-2.0113348069923428E-3</c:v>
                </c:pt>
                <c:pt idx="11">
                  <c:v>-1.9331071176637675E-3</c:v>
                </c:pt>
                <c:pt idx="12">
                  <c:v>-1.8575762330378435E-3</c:v>
                </c:pt>
                <c:pt idx="13">
                  <c:v>-1.7846733498834793E-3</c:v>
                </c:pt>
                <c:pt idx="14">
                  <c:v>-1.7143295146827952E-3</c:v>
                </c:pt>
                <c:pt idx="15">
                  <c:v>-1.6464758263590291E-3</c:v>
                </c:pt>
                <c:pt idx="16">
                  <c:v>-1.5810436182542415E-3</c:v>
                </c:pt>
                <c:pt idx="17">
                  <c:v>-1.5179646209714007E-3</c:v>
                </c:pt>
                <c:pt idx="18">
                  <c:v>-1.4571711075833248E-3</c:v>
                </c:pt>
                <c:pt idx="19">
                  <c:v>-1.398596022606175E-3</c:v>
                </c:pt>
                <c:pt idx="20">
                  <c:v>-1.3421730960372419E-3</c:v>
                </c:pt>
                <c:pt idx="21">
                  <c:v>-1.2878369436652493E-3</c:v>
                </c:pt>
                <c:pt idx="22">
                  <c:v>-1.2355231547759122E-3</c:v>
                </c:pt>
                <c:pt idx="23">
                  <c:v>-1.1851683682956027E-3</c:v>
                </c:pt>
                <c:pt idx="24">
                  <c:v>-1.136710338341423E-3</c:v>
                </c:pt>
                <c:pt idx="25">
                  <c:v>-1.0900879900763386E-3</c:v>
                </c:pt>
                <c:pt idx="26">
                  <c:v>-1.045241466703037E-3</c:v>
                </c:pt>
                <c:pt idx="27">
                  <c:v>-1.0021121683695231E-3</c:v>
                </c:pt>
                <c:pt idx="28">
                  <c:v>-9.6064278370287196E-4</c:v>
                </c:pt>
                <c:pt idx="29">
                  <c:v>-9.2077731463477528E-4</c:v>
                </c:pt>
                <c:pt idx="30">
                  <c:v>-8.8246109513329097E-4</c:v>
                </c:pt>
                <c:pt idx="31">
                  <c:v>-8.4564080440932251E-4</c:v>
                </c:pt>
                <c:pt idx="32">
                  <c:v>-8.1026447512357589E-4</c:v>
                </c:pt>
                <c:pt idx="33">
                  <c:v>-7.7628149707989621E-4</c:v>
                </c:pt>
                <c:pt idx="34">
                  <c:v>-7.4364261685375826E-4</c:v>
                </c:pt>
                <c:pt idx="35">
                  <c:v>-7.122999337701221E-4</c:v>
                </c:pt>
                <c:pt idx="36">
                  <c:v>-6.8220689261268101E-4</c:v>
                </c:pt>
                <c:pt idx="37">
                  <c:v>-6.533182734165785E-4</c:v>
                </c:pt>
                <c:pt idx="38">
                  <c:v>-6.2559017866881768E-4</c:v>
                </c:pt>
                <c:pt idx="39">
                  <c:v>-5.9898001821466853E-4</c:v>
                </c:pt>
                <c:pt idx="40">
                  <c:v>-5.7344649214429604E-4</c:v>
                </c:pt>
                <c:pt idx="41">
                  <c:v>-5.4894957191144417E-4</c:v>
                </c:pt>
                <c:pt idx="42">
                  <c:v>-5.2545047991522215E-4</c:v>
                </c:pt>
                <c:pt idx="43">
                  <c:v>-5.0291166775672642E-4</c:v>
                </c:pt>
                <c:pt idx="44">
                  <c:v>-4.8129679336431368E-4</c:v>
                </c:pt>
                <c:pt idx="45">
                  <c:v>-4.6057069716471413E-4</c:v>
                </c:pt>
                <c:pt idx="46">
                  <c:v>-4.4069937746175637E-4</c:v>
                </c:pt>
                <c:pt idx="47">
                  <c:v>-4.2164996517018332E-4</c:v>
                </c:pt>
                <c:pt idx="48">
                  <c:v>-4.0339069803880384E-4</c:v>
                </c:pt>
                <c:pt idx="49">
                  <c:v>-3.8589089448496283E-4</c:v>
                </c:pt>
                <c:pt idx="50">
                  <c:v>-3.691209271509725E-4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03-4200-B554-5A874B946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22752"/>
        <c:axId val="-1436237984"/>
      </c:scatterChart>
      <c:valAx>
        <c:axId val="-143622275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2104419574433392"/>
              <c:y val="0.896853264034928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7984"/>
        <c:crossesAt val="-0.3"/>
        <c:crossBetween val="midCat"/>
      </c:valAx>
      <c:valAx>
        <c:axId val="-1436237984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0" baseline="0">
                    <a:effectLst/>
                  </a:rPr>
                  <a:t>* </a:t>
                </a:r>
                <a:r>
                  <a:rPr lang="pt-PT" sz="1400"/>
                  <a:t>(utils)</a:t>
                </a:r>
              </a:p>
            </c:rich>
          </c:tx>
          <c:layout>
            <c:manualLayout>
              <c:xMode val="edge"/>
              <c:yMode val="edge"/>
              <c:x val="2.1028689514345313E-2"/>
              <c:y val="0.464300141115427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275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A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79837668825486"/>
          <c:y val="3.23242563823522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72101628291896"/>
          <c:y val="0.2404116568437448"/>
          <c:w val="0.83729019600793153"/>
          <c:h val="0.559613688619473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(benchmark)'!$B$32</c:f>
              <c:strCache>
                <c:ptCount val="1"/>
              </c:strCache>
            </c:strRef>
          </c:tx>
          <c:spPr>
            <a:ln w="38100">
              <a:solidFill>
                <a:srgbClr val="993366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(benchmark)'!$B$33:$B$83</c:f>
              <c:numCache>
                <c:formatCode>General</c:formatCode>
                <c:ptCount val="51"/>
                <c:pt idx="0">
                  <c:v>0</c:v>
                </c:pt>
                <c:pt idx="1">
                  <c:v>0.01</c:v>
                </c:pt>
                <c:pt idx="2">
                  <c:v>9.4999999999999998E-3</c:v>
                </c:pt>
                <c:pt idx="3">
                  <c:v>9.025E-3</c:v>
                </c:pt>
                <c:pt idx="4">
                  <c:v>8.5737499999999998E-3</c:v>
                </c:pt>
                <c:pt idx="5">
                  <c:v>8.1450624999999995E-3</c:v>
                </c:pt>
                <c:pt idx="6">
                  <c:v>7.7378093749999989E-3</c:v>
                </c:pt>
                <c:pt idx="7">
                  <c:v>7.3509189062499983E-3</c:v>
                </c:pt>
                <c:pt idx="8">
                  <c:v>6.9833729609374978E-3</c:v>
                </c:pt>
                <c:pt idx="9">
                  <c:v>6.6342043128906226E-3</c:v>
                </c:pt>
                <c:pt idx="10">
                  <c:v>6.302494097246091E-3</c:v>
                </c:pt>
                <c:pt idx="11">
                  <c:v>5.9873693923837863E-3</c:v>
                </c:pt>
                <c:pt idx="12">
                  <c:v>5.6880009227645969E-3</c:v>
                </c:pt>
                <c:pt idx="13">
                  <c:v>5.4036008766263667E-3</c:v>
                </c:pt>
                <c:pt idx="14">
                  <c:v>5.1334208327950479E-3</c:v>
                </c:pt>
                <c:pt idx="15">
                  <c:v>4.8767497911552955E-3</c:v>
                </c:pt>
                <c:pt idx="16">
                  <c:v>4.6329123015975303E-3</c:v>
                </c:pt>
                <c:pt idx="17">
                  <c:v>4.4012666865176535E-3</c:v>
                </c:pt>
                <c:pt idx="18">
                  <c:v>4.1812033521917711E-3</c:v>
                </c:pt>
                <c:pt idx="19">
                  <c:v>3.972143184582182E-3</c:v>
                </c:pt>
                <c:pt idx="20">
                  <c:v>3.7735360253530726E-3</c:v>
                </c:pt>
                <c:pt idx="21">
                  <c:v>3.5848592240854188E-3</c:v>
                </c:pt>
                <c:pt idx="22">
                  <c:v>3.4056162628811476E-3</c:v>
                </c:pt>
                <c:pt idx="23">
                  <c:v>3.2353354497370902E-3</c:v>
                </c:pt>
                <c:pt idx="24">
                  <c:v>3.0735686772502355E-3</c:v>
                </c:pt>
                <c:pt idx="25">
                  <c:v>2.9198902433877237E-3</c:v>
                </c:pt>
                <c:pt idx="26">
                  <c:v>2.7738957312183374E-3</c:v>
                </c:pt>
                <c:pt idx="27">
                  <c:v>2.6352009446574203E-3</c:v>
                </c:pt>
                <c:pt idx="28">
                  <c:v>2.5034408974245492E-3</c:v>
                </c:pt>
                <c:pt idx="29">
                  <c:v>2.3782688525533216E-3</c:v>
                </c:pt>
                <c:pt idx="30">
                  <c:v>2.2593554099256553E-3</c:v>
                </c:pt>
                <c:pt idx="31">
                  <c:v>2.1463876394293723E-3</c:v>
                </c:pt>
                <c:pt idx="32">
                  <c:v>2.0390682574579037E-3</c:v>
                </c:pt>
                <c:pt idx="33">
                  <c:v>1.9371148445850085E-3</c:v>
                </c:pt>
                <c:pt idx="34">
                  <c:v>1.8402591023557579E-3</c:v>
                </c:pt>
                <c:pt idx="35">
                  <c:v>1.7482461472379698E-3</c:v>
                </c:pt>
                <c:pt idx="36">
                  <c:v>1.6608338398760713E-3</c:v>
                </c:pt>
                <c:pt idx="37">
                  <c:v>1.5777921478822676E-3</c:v>
                </c:pt>
                <c:pt idx="38">
                  <c:v>1.4989025404881541E-3</c:v>
                </c:pt>
                <c:pt idx="39">
                  <c:v>1.4239574134637463E-3</c:v>
                </c:pt>
                <c:pt idx="40">
                  <c:v>1.3527595427905588E-3</c:v>
                </c:pt>
                <c:pt idx="41">
                  <c:v>1.2851215656510308E-3</c:v>
                </c:pt>
                <c:pt idx="42">
                  <c:v>1.2208654873684791E-3</c:v>
                </c:pt>
                <c:pt idx="43">
                  <c:v>1.1598222130000551E-3</c:v>
                </c:pt>
                <c:pt idx="44">
                  <c:v>1.1018311023500522E-3</c:v>
                </c:pt>
                <c:pt idx="45">
                  <c:v>1.0467395472325495E-3</c:v>
                </c:pt>
                <c:pt idx="46">
                  <c:v>9.9440256987092207E-4</c:v>
                </c:pt>
                <c:pt idx="47">
                  <c:v>9.4468244137737591E-4</c:v>
                </c:pt>
                <c:pt idx="48">
                  <c:v>8.9744831930850706E-4</c:v>
                </c:pt>
                <c:pt idx="49">
                  <c:v>8.5257590334308171E-4</c:v>
                </c:pt>
                <c:pt idx="50">
                  <c:v>8.0994710817592762E-4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68-4555-B923-FDBF74CE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7136"/>
        <c:axId val="-1434270400"/>
      </c:scatterChart>
      <c:valAx>
        <c:axId val="-143426713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647770777371725"/>
              <c:y val="0.894977848586377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70400"/>
        <c:crosses val="autoZero"/>
        <c:crossBetween val="midCat"/>
      </c:valAx>
      <c:valAx>
        <c:axId val="-1434270400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A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A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27075391750377E-2"/>
              <c:y val="0.40405320477940299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713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K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870456980803092"/>
          <c:y val="3.22590721410704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56818993601027"/>
          <c:y val="0.23992684904921138"/>
          <c:w val="0.83748166404093927"/>
          <c:h val="0.48791846613369033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(benchmark)'!$I$33:$I$83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8.1649623484189831E-4</c:v>
                </c:pt>
                <c:pt idx="3">
                  <c:v>1.5477745544429959E-3</c:v>
                </c:pt>
                <c:pt idx="4">
                  <c:v>2.2005095186511548E-3</c:v>
                </c:pt>
                <c:pt idx="5">
                  <c:v>2.7809107278047832E-3</c:v>
                </c:pt>
                <c:pt idx="6">
                  <c:v>3.2947532057985502E-3</c:v>
                </c:pt>
                <c:pt idx="7">
                  <c:v>3.7474058760591867E-3</c:v>
                </c:pt>
                <c:pt idx="8">
                  <c:v>4.1438582468780703E-3</c:v>
                </c:pt>
                <c:pt idx="9">
                  <c:v>4.4887454155781862E-3</c:v>
                </c:pt>
                <c:pt idx="10">
                  <c:v>4.7863714944347217E-3</c:v>
                </c:pt>
                <c:pt idx="11">
                  <c:v>5.0407315550971337E-3</c:v>
                </c:pt>
                <c:pt idx="12">
                  <c:v>5.2555321824533851E-3</c:v>
                </c:pt>
                <c:pt idx="13">
                  <c:v>5.4342107234130492E-3</c:v>
                </c:pt>
                <c:pt idx="14">
                  <c:v>5.579953310944981E-3</c:v>
                </c:pt>
                <c:pt idx="15">
                  <c:v>5.6957117388684803E-3</c:v>
                </c:pt>
                <c:pt idx="16">
                  <c:v>5.784219258346531E-3</c:v>
                </c:pt>
                <c:pt idx="17">
                  <c:v>5.8480053627490043E-3</c:v>
                </c:pt>
                <c:pt idx="18">
                  <c:v>5.8894096235269332E-3</c:v>
                </c:pt>
                <c:pt idx="19">
                  <c:v>5.9105946359512516E-3</c:v>
                </c:pt>
                <c:pt idx="20">
                  <c:v>5.9135581300066497E-3</c:v>
                </c:pt>
                <c:pt idx="21">
                  <c:v>5.9001442983803772E-3</c:v>
                </c:pt>
                <c:pt idx="22">
                  <c:v>5.8720543903343662E-3</c:v>
                </c:pt>
                <c:pt idx="23">
                  <c:v>5.8308566172853397E-3</c:v>
                </c:pt>
                <c:pt idx="24">
                  <c:v>5.777995413130536E-3</c:v>
                </c:pt>
                <c:pt idx="25">
                  <c:v>5.7148000897359712E-3</c:v>
                </c:pt>
                <c:pt idx="26">
                  <c:v>5.6424929255399657E-3</c:v>
                </c:pt>
                <c:pt idx="27">
                  <c:v>5.5621967229077841E-3</c:v>
                </c:pt>
                <c:pt idx="28">
                  <c:v>5.4749418676949893E-3</c:v>
                </c:pt>
                <c:pt idx="29">
                  <c:v>5.3816729224293626E-3</c:v>
                </c:pt>
                <c:pt idx="30">
                  <c:v>5.2832547825962086E-3</c:v>
                </c:pt>
                <c:pt idx="31">
                  <c:v>5.1804784237024244E-3</c:v>
                </c:pt>
                <c:pt idx="32">
                  <c:v>5.0740662650939029E-3</c:v>
                </c:pt>
                <c:pt idx="33">
                  <c:v>4.964677174902358E-3</c:v>
                </c:pt>
                <c:pt idx="34">
                  <c:v>4.8529111389953878E-3</c:v>
                </c:pt>
                <c:pt idx="35">
                  <c:v>4.739313615391815E-3</c:v>
                </c:pt>
                <c:pt idx="36">
                  <c:v>4.6243795942777924E-3</c:v>
                </c:pt>
                <c:pt idx="37">
                  <c:v>4.5085573825126429E-3</c:v>
                </c:pt>
                <c:pt idx="38">
                  <c:v>4.3922521303423213E-3</c:v>
                </c:pt>
                <c:pt idx="39">
                  <c:v>4.2758291169381164E-3</c:v>
                </c:pt>
                <c:pt idx="40">
                  <c:v>4.1596168103446495E-3</c:v>
                </c:pt>
                <c:pt idx="41">
                  <c:v>4.0439097164503566E-3</c:v>
                </c:pt>
                <c:pt idx="42">
                  <c:v>3.9289710306817114E-3</c:v>
                </c:pt>
                <c:pt idx="43">
                  <c:v>3.8150351052660151E-3</c:v>
                </c:pt>
                <c:pt idx="44">
                  <c:v>3.7023097441032265E-3</c:v>
                </c:pt>
                <c:pt idx="45">
                  <c:v>3.5909783365320504E-3</c:v>
                </c:pt>
                <c:pt idx="46">
                  <c:v>3.4812018405662821E-3</c:v>
                </c:pt>
                <c:pt idx="47">
                  <c:v>3.3731206255115725E-3</c:v>
                </c:pt>
                <c:pt idx="48">
                  <c:v>3.2668561832476586E-3</c:v>
                </c:pt>
                <c:pt idx="49">
                  <c:v>3.1625127168742988E-3</c:v>
                </c:pt>
                <c:pt idx="50">
                  <c:v>3.0601786148683561E-3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2B-4545-BE17-EEC19D8E6050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'Productivy shocks (alternative)'!$I$33:$I$83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6.2499295290040257E-4</c:v>
                </c:pt>
                <c:pt idx="3">
                  <c:v>1.1950113915403108E-3</c:v>
                </c:pt>
                <c:pt idx="4">
                  <c:v>1.7137046426608247E-3</c:v>
                </c:pt>
                <c:pt idx="5">
                  <c:v>2.1845053796576948E-3</c:v>
                </c:pt>
                <c:pt idx="6">
                  <c:v>2.6106417529947611E-3</c:v>
                </c:pt>
                <c:pt idx="7">
                  <c:v>2.9951488648339969E-3</c:v>
                </c:pt>
                <c:pt idx="8">
                  <c:v>3.3408796225413502E-3</c:v>
                </c:pt>
                <c:pt idx="9">
                  <c:v>3.6505150039236314E-3</c:v>
                </c:pt>
                <c:pt idx="10">
                  <c:v>3.9265737653406381E-3</c:v>
                </c:pt>
                <c:pt idx="11">
                  <c:v>4.1714216222138037E-3</c:v>
                </c:pt>
                <c:pt idx="12">
                  <c:v>4.3872799299133824E-3</c:v>
                </c:pt>
                <c:pt idx="13">
                  <c:v>4.5762338915462742E-3</c:v>
                </c:pt>
                <c:pt idx="14">
                  <c:v>4.740240317782001E-3</c:v>
                </c:pt>
                <c:pt idx="15">
                  <c:v>4.8811349625411801E-3</c:v>
                </c:pt>
                <c:pt idx="16">
                  <c:v>5.0006394571254905E-3</c:v>
                </c:pt>
                <c:pt idx="17">
                  <c:v>5.1003678641870845E-3</c:v>
                </c:pt>
                <c:pt idx="18">
                  <c:v>5.1818328718154028E-3</c:v>
                </c:pt>
                <c:pt idx="19">
                  <c:v>5.2464516469572292E-3</c:v>
                </c:pt>
                <c:pt idx="20">
                  <c:v>5.2955513663786773E-3</c:v>
                </c:pt>
                <c:pt idx="21">
                  <c:v>5.3303744424227206E-3</c:v>
                </c:pt>
                <c:pt idx="22">
                  <c:v>5.3520834599102987E-3</c:v>
                </c:pt>
                <c:pt idx="23">
                  <c:v>5.3617658396743302E-3</c:v>
                </c:pt>
                <c:pt idx="24">
                  <c:v>5.3604382434017635E-3</c:v>
                </c:pt>
                <c:pt idx="25">
                  <c:v>5.3490507336868328E-3</c:v>
                </c:pt>
                <c:pt idx="26">
                  <c:v>5.328490702466754E-3</c:v>
                </c:pt>
                <c:pt idx="27">
                  <c:v>5.2995865803171687E-3</c:v>
                </c:pt>
                <c:pt idx="28">
                  <c:v>5.2631113384267406E-3</c:v>
                </c:pt>
                <c:pt idx="29">
                  <c:v>5.2197857944466164E-3</c:v>
                </c:pt>
                <c:pt idx="30">
                  <c:v>5.1702817328191679E-3</c:v>
                </c:pt>
                <c:pt idx="31">
                  <c:v>5.1152248496299174E-3</c:v>
                </c:pt>
                <c:pt idx="32">
                  <c:v>5.0551975314952237E-3</c:v>
                </c:pt>
                <c:pt idx="33">
                  <c:v>4.990741477494595E-3</c:v>
                </c:pt>
                <c:pt idx="34">
                  <c:v>4.9223601726791173E-3</c:v>
                </c:pt>
                <c:pt idx="35">
                  <c:v>4.8505212212349288E-3</c:v>
                </c:pt>
                <c:pt idx="36">
                  <c:v>4.7756585469517724E-3</c:v>
                </c:pt>
                <c:pt idx="37">
                  <c:v>4.6981744682401249E-3</c:v>
                </c:pt>
                <c:pt idx="38">
                  <c:v>4.6184416545551358E-3</c:v>
                </c:pt>
                <c:pt idx="39">
                  <c:v>4.5368049707204365E-3</c:v>
                </c:pt>
                <c:pt idx="40">
                  <c:v>4.4535832152988722E-3</c:v>
                </c:pt>
                <c:pt idx="41">
                  <c:v>4.3690707588292582E-3</c:v>
                </c:pt>
                <c:pt idx="42">
                  <c:v>4.2835390874375245E-3</c:v>
                </c:pt>
                <c:pt idx="43">
                  <c:v>4.1972382570361413E-3</c:v>
                </c:pt>
                <c:pt idx="44">
                  <c:v>4.1103982630467141E-3</c:v>
                </c:pt>
                <c:pt idx="45">
                  <c:v>4.0232303303162614E-3</c:v>
                </c:pt>
                <c:pt idx="46">
                  <c:v>3.9359281276472027E-3</c:v>
                </c:pt>
                <c:pt idx="47">
                  <c:v>3.8486689111237853E-3</c:v>
                </c:pt>
                <c:pt idx="48">
                  <c:v>3.7616146001928324E-3</c:v>
                </c:pt>
                <c:pt idx="49">
                  <c:v>3.6749127902437097E-3</c:v>
                </c:pt>
                <c:pt idx="50">
                  <c:v>3.5886977052306478E-3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2B-4545-BE17-EEC19D8E60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2784"/>
        <c:axId val="-1434269856"/>
      </c:scatterChart>
      <c:valAx>
        <c:axId val="-143426278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589279966418487"/>
              <c:y val="0.82260633959729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9856"/>
        <c:crosses val="autoZero"/>
        <c:crossBetween val="midCat"/>
      </c:valAx>
      <c:valAx>
        <c:axId val="-1434269856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02067444074407E-2"/>
              <c:y val="0.36896313761349309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27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C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824715864630155"/>
          <c:y val="3.21296008266491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41571954876716"/>
          <c:y val="0.23896390614820343"/>
          <c:w val="0.83767265744292929"/>
          <c:h val="0.48997641260640035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(benchmark)'!$J$33:$J$83</c:f>
              <c:numCache>
                <c:formatCode>General</c:formatCode>
                <c:ptCount val="51"/>
                <c:pt idx="0">
                  <c:v>0</c:v>
                </c:pt>
                <c:pt idx="1">
                  <c:v>3.7335563046670566E-3</c:v>
                </c:pt>
                <c:pt idx="2">
                  <c:v>4.042498222480536E-3</c:v>
                </c:pt>
                <c:pt idx="3">
                  <c:v>4.3090460761672786E-3</c:v>
                </c:pt>
                <c:pt idx="4">
                  <c:v>4.5367846823032038E-3</c:v>
                </c:pt>
                <c:pt idx="5">
                  <c:v>4.7290399580568916E-3</c:v>
                </c:pt>
                <c:pt idx="6">
                  <c:v>4.8888961972166885E-3</c:v>
                </c:pt>
                <c:pt idx="7">
                  <c:v>5.0192122469358324E-3</c:v>
                </c:pt>
                <c:pt idx="8">
                  <c:v>5.1226366529628208E-3</c:v>
                </c:pt>
                <c:pt idx="9">
                  <c:v>5.2016218370397995E-3</c:v>
                </c:pt>
                <c:pt idx="10">
                  <c:v>5.2584373663093452E-3</c:v>
                </c:pt>
                <c:pt idx="11">
                  <c:v>5.2951823709555083E-3</c:v>
                </c:pt>
                <c:pt idx="12">
                  <c:v>5.3137971629050647E-3</c:v>
                </c:pt>
                <c:pt idx="13">
                  <c:v>5.316074105217037E-3</c:v>
                </c:pt>
                <c:pt idx="14">
                  <c:v>5.303667778780722E-3</c:v>
                </c:pt>
                <c:pt idx="15">
                  <c:v>5.2781044901137556E-3</c:v>
                </c:pt>
                <c:pt idx="16">
                  <c:v>5.2407911613914669E-3</c:v>
                </c:pt>
                <c:pt idx="17">
                  <c:v>5.1930236413371463E-3</c:v>
                </c:pt>
                <c:pt idx="18">
                  <c:v>5.1359944732504255E-3</c:v>
                </c:pt>
                <c:pt idx="19">
                  <c:v>5.0708001542391825E-3</c:v>
                </c:pt>
                <c:pt idx="20">
                  <c:v>4.9984479176406792E-3</c:v>
                </c:pt>
                <c:pt idx="21">
                  <c:v>4.919862068662479E-3</c:v>
                </c:pt>
                <c:pt idx="22">
                  <c:v>4.8358899014356253E-3</c:v>
                </c:pt>
                <c:pt idx="23">
                  <c:v>4.7473072239446572E-3</c:v>
                </c:pt>
                <c:pt idx="24">
                  <c:v>4.6548235156748672E-3</c:v>
                </c:pt>
                <c:pt idx="25">
                  <c:v>4.5590867412906196E-3</c:v>
                </c:pt>
                <c:pt idx="26">
                  <c:v>4.4606878422237088E-3</c:v>
                </c:pt>
                <c:pt idx="27">
                  <c:v>4.3601649267023344E-3</c:v>
                </c:pt>
                <c:pt idx="28">
                  <c:v>4.2580071774840677E-3</c:v>
                </c:pt>
                <c:pt idx="29">
                  <c:v>4.1546584953654911E-3</c:v>
                </c:pt>
                <c:pt idx="30">
                  <c:v>4.0505208954223154E-3</c:v>
                </c:pt>
                <c:pt idx="31">
                  <c:v>3.9459576718826554E-3</c:v>
                </c:pt>
                <c:pt idx="32">
                  <c:v>3.8412963465485456E-3</c:v>
                </c:pt>
                <c:pt idx="33">
                  <c:v>3.7368314147530699E-3</c:v>
                </c:pt>
                <c:pt idx="34">
                  <c:v>3.6328269019690537E-3</c:v>
                </c:pt>
                <c:pt idx="35">
                  <c:v>3.5295187433667342E-3</c:v>
                </c:pt>
                <c:pt idx="36">
                  <c:v>3.4271169978490981E-3</c:v>
                </c:pt>
                <c:pt idx="37">
                  <c:v>3.3258079073716406E-3</c:v>
                </c:pt>
                <c:pt idx="38">
                  <c:v>3.2257558116753592E-3</c:v>
                </c:pt>
                <c:pt idx="39">
                  <c:v>3.1271049279252587E-3</c:v>
                </c:pt>
                <c:pt idx="40">
                  <c:v>3.0299810041489843E-3</c:v>
                </c:pt>
                <c:pt idx="41">
                  <c:v>2.9344928548091275E-3</c:v>
                </c:pt>
                <c:pt idx="42">
                  <c:v>2.8407337863160468E-3</c:v>
                </c:pt>
                <c:pt idx="43">
                  <c:v>2.7487829197936683E-3</c:v>
                </c:pt>
                <c:pt idx="44">
                  <c:v>2.6587064179467235E-3</c:v>
                </c:pt>
                <c:pt idx="45">
                  <c:v>2.5705586224424263E-3</c:v>
                </c:pt>
                <c:pt idx="46">
                  <c:v>2.4843831078109621E-3</c:v>
                </c:pt>
                <c:pt idx="47">
                  <c:v>2.4002136574857651E-3</c:v>
                </c:pt>
                <c:pt idx="48">
                  <c:v>2.3180751672448167E-3</c:v>
                </c:pt>
                <c:pt idx="49">
                  <c:v>2.2379844809767738E-3</c:v>
                </c:pt>
                <c:pt idx="50">
                  <c:v>2.1599511633791806E-3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3F-465D-869F-A544D7D7846A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'Productivy shocks (alternative)'!$J$33:$J$83</c:f>
              <c:numCache>
                <c:formatCode>General</c:formatCode>
                <c:ptCount val="51"/>
                <c:pt idx="0">
                  <c:v>0</c:v>
                </c:pt>
                <c:pt idx="1">
                  <c:v>5.2644383088595705E-3</c:v>
                </c:pt>
                <c:pt idx="2">
                  <c:v>5.5101734156535898E-3</c:v>
                </c:pt>
                <c:pt idx="3">
                  <c:v>5.724301649321706E-3</c:v>
                </c:pt>
                <c:pt idx="4">
                  <c:v>5.9091367493374729E-3</c:v>
                </c:pt>
                <c:pt idx="5">
                  <c:v>6.066848928338156E-3</c:v>
                </c:pt>
                <c:pt idx="6">
                  <c:v>6.1994731052737069E-3</c:v>
                </c:pt>
                <c:pt idx="7">
                  <c:v>6.3089166867816623E-3</c:v>
                </c:pt>
                <c:pt idx="8">
                  <c:v>6.3969669208995047E-3</c:v>
                </c:pt>
                <c:pt idx="9">
                  <c:v>6.4652978459626472E-3</c:v>
                </c:pt>
                <c:pt idx="10">
                  <c:v>6.5154768563381663E-3</c:v>
                </c:pt>
                <c:pt idx="11">
                  <c:v>6.5489709055084229E-3</c:v>
                </c:pt>
                <c:pt idx="12">
                  <c:v>6.5671523659415094E-3</c:v>
                </c:pt>
                <c:pt idx="13">
                  <c:v>6.5713045641641096E-3</c:v>
                </c:pt>
                <c:pt idx="14">
                  <c:v>6.5626270084839476E-3</c:v>
                </c:pt>
                <c:pt idx="15">
                  <c:v>6.5422403258907913E-3</c:v>
                </c:pt>
                <c:pt idx="16">
                  <c:v>6.511190923794475E-3</c:v>
                </c:pt>
                <c:pt idx="17">
                  <c:v>6.4704553914330266E-3</c:v>
                </c:pt>
                <c:pt idx="18">
                  <c:v>6.4209446550015491E-3</c:v>
                </c:pt>
                <c:pt idx="19">
                  <c:v>6.3635078998107112E-3</c:v>
                </c:pt>
                <c:pt idx="20">
                  <c:v>6.2989362720805037E-3</c:v>
                </c:pt>
                <c:pt idx="21">
                  <c:v>6.2279663723082829E-3</c:v>
                </c:pt>
                <c:pt idx="22">
                  <c:v>6.1512835515182161E-3</c:v>
                </c:pt>
                <c:pt idx="23">
                  <c:v>6.0695250211002996E-3</c:v>
                </c:pt>
                <c:pt idx="24">
                  <c:v>5.9832827863793092E-3</c:v>
                </c:pt>
                <c:pt idx="25">
                  <c:v>5.8931064135159484E-3</c:v>
                </c:pt>
                <c:pt idx="26">
                  <c:v>5.7995056388323645E-3</c:v>
                </c:pt>
                <c:pt idx="27">
                  <c:v>5.7029528291708247E-3</c:v>
                </c:pt>
                <c:pt idx="28">
                  <c:v>5.6038853014361827E-3</c:v>
                </c:pt>
                <c:pt idx="29">
                  <c:v>5.5027075090385543E-3</c:v>
                </c:pt>
                <c:pt idx="30">
                  <c:v>5.3997931025411942E-3</c:v>
                </c:pt>
                <c:pt idx="31">
                  <c:v>5.2954868714285962E-3</c:v>
                </c:pt>
                <c:pt idx="32">
                  <c:v>5.1901065735404069E-3</c:v>
                </c:pt>
                <c:pt idx="33">
                  <c:v>5.0839446583665574E-3</c:v>
                </c:pt>
                <c:pt idx="34">
                  <c:v>4.9772698900673526E-3</c:v>
                </c:pt>
                <c:pt idx="35">
                  <c:v>4.8703288757678698E-3</c:v>
                </c:pt>
                <c:pt idx="36">
                  <c:v>4.7633475043782842E-3</c:v>
                </c:pt>
                <c:pt idx="37">
                  <c:v>4.6565323009095166E-3</c:v>
                </c:pt>
                <c:pt idx="38">
                  <c:v>4.5500717009863993E-3</c:v>
                </c:pt>
                <c:pt idx="39">
                  <c:v>4.4441372500072691E-3</c:v>
                </c:pt>
                <c:pt idx="40">
                  <c:v>4.3388847311590772E-3</c:v>
                </c:pt>
                <c:pt idx="41">
                  <c:v>4.2344552262698759E-3</c:v>
                </c:pt>
                <c:pt idx="42">
                  <c:v>4.1309761132653491E-3</c:v>
                </c:pt>
                <c:pt idx="43">
                  <c:v>4.0285620037921726E-3</c:v>
                </c:pt>
                <c:pt idx="44">
                  <c:v>3.9273156243779918E-3</c:v>
                </c:pt>
                <c:pt idx="45">
                  <c:v>3.8273286443149066E-3</c:v>
                </c:pt>
                <c:pt idx="46">
                  <c:v>3.7286824532802272E-3</c:v>
                </c:pt>
                <c:pt idx="47">
                  <c:v>3.6314488915443009E-3</c:v>
                </c:pt>
                <c:pt idx="48">
                  <c:v>3.5356909354599167E-3</c:v>
                </c:pt>
                <c:pt idx="49">
                  <c:v>3.4414633407807904E-3</c:v>
                </c:pt>
                <c:pt idx="50">
                  <c:v>3.3488132462174292E-3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3F-465D-869F-A544D7D78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6592"/>
        <c:axId val="-1434264960"/>
      </c:scatterChart>
      <c:valAx>
        <c:axId val="-143426659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64857604507249"/>
              <c:y val="0.8233210211828857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4960"/>
        <c:crosses val="autoZero"/>
        <c:crossBetween val="midCat"/>
      </c:valAx>
      <c:valAx>
        <c:axId val="-1434264960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77117744343717E-2"/>
              <c:y val="0.36949040950646583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659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</a:t>
            </a:r>
            <a:r>
              <a:rPr lang="pt-PT" sz="1800"/>
              <a:t>Shock</a:t>
            </a:r>
            <a:r>
              <a:rPr lang="pt-PT" sz="1800" baseline="0"/>
              <a:t> </a:t>
            </a:r>
            <a:r>
              <a:rPr lang="pt-PT" sz="1800" i="1"/>
              <a:t>K</a:t>
            </a:r>
            <a:r>
              <a:rPr lang="pt-PT" sz="1800" i="1" baseline="-25000"/>
              <a:t>t</a:t>
            </a:r>
          </a:p>
        </c:rich>
      </c:tx>
      <c:layout>
        <c:manualLayout>
          <c:xMode val="edge"/>
          <c:yMode val="edge"/>
          <c:x val="0.38870456980803092"/>
          <c:y val="3.22590721410704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56818993601027"/>
          <c:y val="0.23992684904921138"/>
          <c:w val="0.83748166404093927"/>
          <c:h val="0.56050137845109882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(benchmark)'!$I$32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(benchmark)'!$I$33:$I$83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8.1649623484189831E-4</c:v>
                </c:pt>
                <c:pt idx="3">
                  <c:v>1.5477745544429959E-3</c:v>
                </c:pt>
                <c:pt idx="4">
                  <c:v>2.2005095186511548E-3</c:v>
                </c:pt>
                <c:pt idx="5">
                  <c:v>2.7809107278047832E-3</c:v>
                </c:pt>
                <c:pt idx="6">
                  <c:v>3.2947532057985502E-3</c:v>
                </c:pt>
                <c:pt idx="7">
                  <c:v>3.7474058760591867E-3</c:v>
                </c:pt>
                <c:pt idx="8">
                  <c:v>4.1438582468780703E-3</c:v>
                </c:pt>
                <c:pt idx="9">
                  <c:v>4.4887454155781862E-3</c:v>
                </c:pt>
                <c:pt idx="10">
                  <c:v>4.7863714944347217E-3</c:v>
                </c:pt>
                <c:pt idx="11">
                  <c:v>5.0407315550971337E-3</c:v>
                </c:pt>
                <c:pt idx="12">
                  <c:v>5.2555321824533851E-3</c:v>
                </c:pt>
                <c:pt idx="13">
                  <c:v>5.4342107234130492E-3</c:v>
                </c:pt>
                <c:pt idx="14">
                  <c:v>5.579953310944981E-3</c:v>
                </c:pt>
                <c:pt idx="15">
                  <c:v>5.6957117388684803E-3</c:v>
                </c:pt>
                <c:pt idx="16">
                  <c:v>5.784219258346531E-3</c:v>
                </c:pt>
                <c:pt idx="17">
                  <c:v>5.8480053627490043E-3</c:v>
                </c:pt>
                <c:pt idx="18">
                  <c:v>5.8894096235269332E-3</c:v>
                </c:pt>
                <c:pt idx="19">
                  <c:v>5.9105946359512516E-3</c:v>
                </c:pt>
                <c:pt idx="20">
                  <c:v>5.9135581300066497E-3</c:v>
                </c:pt>
                <c:pt idx="21">
                  <c:v>5.9001442983803772E-3</c:v>
                </c:pt>
                <c:pt idx="22">
                  <c:v>5.8720543903343662E-3</c:v>
                </c:pt>
                <c:pt idx="23">
                  <c:v>5.8308566172853397E-3</c:v>
                </c:pt>
                <c:pt idx="24">
                  <c:v>5.777995413130536E-3</c:v>
                </c:pt>
                <c:pt idx="25">
                  <c:v>5.7148000897359712E-3</c:v>
                </c:pt>
                <c:pt idx="26">
                  <c:v>5.6424929255399657E-3</c:v>
                </c:pt>
                <c:pt idx="27">
                  <c:v>5.5621967229077841E-3</c:v>
                </c:pt>
                <c:pt idx="28">
                  <c:v>5.4749418676949893E-3</c:v>
                </c:pt>
                <c:pt idx="29">
                  <c:v>5.3816729224293626E-3</c:v>
                </c:pt>
                <c:pt idx="30">
                  <c:v>5.2832547825962086E-3</c:v>
                </c:pt>
                <c:pt idx="31">
                  <c:v>5.1804784237024244E-3</c:v>
                </c:pt>
                <c:pt idx="32">
                  <c:v>5.0740662650939029E-3</c:v>
                </c:pt>
                <c:pt idx="33">
                  <c:v>4.964677174902358E-3</c:v>
                </c:pt>
                <c:pt idx="34">
                  <c:v>4.8529111389953878E-3</c:v>
                </c:pt>
                <c:pt idx="35">
                  <c:v>4.739313615391815E-3</c:v>
                </c:pt>
                <c:pt idx="36">
                  <c:v>4.6243795942777924E-3</c:v>
                </c:pt>
                <c:pt idx="37">
                  <c:v>4.5085573825126429E-3</c:v>
                </c:pt>
                <c:pt idx="38">
                  <c:v>4.3922521303423213E-3</c:v>
                </c:pt>
                <c:pt idx="39">
                  <c:v>4.2758291169381164E-3</c:v>
                </c:pt>
                <c:pt idx="40">
                  <c:v>4.1596168103446495E-3</c:v>
                </c:pt>
                <c:pt idx="41">
                  <c:v>4.0439097164503566E-3</c:v>
                </c:pt>
                <c:pt idx="42">
                  <c:v>3.9289710306817114E-3</c:v>
                </c:pt>
                <c:pt idx="43">
                  <c:v>3.8150351052660151E-3</c:v>
                </c:pt>
                <c:pt idx="44">
                  <c:v>3.7023097441032265E-3</c:v>
                </c:pt>
                <c:pt idx="45">
                  <c:v>3.5909783365320504E-3</c:v>
                </c:pt>
                <c:pt idx="46">
                  <c:v>3.4812018405662821E-3</c:v>
                </c:pt>
                <c:pt idx="47">
                  <c:v>3.3731206255115725E-3</c:v>
                </c:pt>
                <c:pt idx="48">
                  <c:v>3.2668561832476586E-3</c:v>
                </c:pt>
                <c:pt idx="49">
                  <c:v>3.1625127168742988E-3</c:v>
                </c:pt>
                <c:pt idx="50">
                  <c:v>3.0601786148683561E-3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B3-42B6-8FD3-4F0EF5E10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656519456"/>
        <c:axId val="-1436226560"/>
      </c:scatterChart>
      <c:valAx>
        <c:axId val="-165651945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589279966418487"/>
              <c:y val="0.89518925191470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6560"/>
        <c:crosses val="autoZero"/>
        <c:crossBetween val="midCat"/>
      </c:valAx>
      <c:valAx>
        <c:axId val="-1436226560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/>
                  <a:t>ln</a:t>
                </a:r>
                <a:r>
                  <a:rPr lang="pt-PT" sz="1400" i="1"/>
                  <a:t>K</a:t>
                </a:r>
                <a:r>
                  <a:rPr lang="pt-PT" sz="1400" i="1" baseline="-25000"/>
                  <a:t>t</a:t>
                </a:r>
                <a:r>
                  <a:rPr lang="pt-PT" sz="1400"/>
                  <a:t> - ln</a:t>
                </a:r>
                <a:r>
                  <a:rPr lang="pt-PT" sz="1400" i="1"/>
                  <a:t>K</a:t>
                </a:r>
                <a:r>
                  <a:rPr lang="pt-PT" sz="1400"/>
                  <a:t>*</a:t>
                </a:r>
              </a:p>
            </c:rich>
          </c:tx>
          <c:layout>
            <c:manualLayout>
              <c:xMode val="edge"/>
              <c:yMode val="edge"/>
              <c:x val="2.1202067444074407E-2"/>
              <c:y val="0.40525459377219736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6565194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L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896675966197441"/>
          <c:y val="3.20651985139369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89077026509609"/>
          <c:y val="0.24048898885452746"/>
          <c:w val="0.82023806116029652"/>
          <c:h val="0.4889942773375392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(benchmark)'!$K$33:$K$83</c:f>
              <c:numCache>
                <c:formatCode>General</c:formatCode>
                <c:ptCount val="51"/>
                <c:pt idx="0">
                  <c:v>0</c:v>
                </c:pt>
                <c:pt idx="1">
                  <c:v>3.51972940705639E-3</c:v>
                </c:pt>
                <c:pt idx="2">
                  <c:v>3.0755979816174265E-3</c:v>
                </c:pt>
                <c:pt idx="3">
                  <c:v>2.6682522353946138E-3</c:v>
                </c:pt>
                <c:pt idx="4">
                  <c:v>2.295060214699756E-3</c:v>
                </c:pt>
                <c:pt idx="5">
                  <c:v>1.9535646611794251E-3</c:v>
                </c:pt>
                <c:pt idx="6">
                  <c:v>1.6414719338182474E-3</c:v>
                </c:pt>
                <c:pt idx="7">
                  <c:v>1.3566416122440202E-3</c:v>
                </c:pt>
                <c:pt idx="8">
                  <c:v>1.0970767403426956E-3</c:v>
                </c:pt>
                <c:pt idx="9">
                  <c:v>8.6091467161746385E-4</c:v>
                </c:pt>
                <c:pt idx="10">
                  <c:v>6.4641848001062712E-4</c:v>
                </c:pt>
                <c:pt idx="11">
                  <c:v>4.5196890205775496E-4</c:v>
                </c:pt>
                <c:pt idx="12">
                  <c:v>2.7605677826864745E-4</c:v>
                </c:pt>
                <c:pt idx="13">
                  <c:v>1.172759635360177E-4</c:v>
                </c:pt>
                <c:pt idx="14">
                  <c:v>-2.5683321832436004E-5</c:v>
                </c:pt>
                <c:pt idx="15">
                  <c:v>-1.5404072717340248E-4</c:v>
                </c:pt>
                <c:pt idx="16">
                  <c:v>-2.6893161774321469E-4</c:v>
                </c:pt>
                <c:pt idx="17">
                  <c:v>-3.7141255583639167E-4</c:v>
                </c:pt>
                <c:pt idx="18">
                  <c:v>-4.6246643896579809E-4</c:v>
                </c:pt>
                <c:pt idx="19">
                  <c:v>-5.430073159964962E-4</c:v>
                </c:pt>
                <c:pt idx="20">
                  <c:v>-6.1388490087712841E-4</c:v>
                </c:pt>
                <c:pt idx="21">
                  <c:v>-6.7588880243794371E-4</c:v>
                </c:pt>
                <c:pt idx="22">
                  <c:v>-7.2975248761902021E-4</c:v>
                </c:pt>
                <c:pt idx="23">
                  <c:v>-7.7615699445188332E-4</c:v>
                </c:pt>
                <c:pt idx="24">
                  <c:v>-8.1573441013873681E-4</c:v>
                </c:pt>
                <c:pt idx="25">
                  <c:v>-8.4907112865233733E-4</c:v>
                </c:pt>
                <c:pt idx="26">
                  <c:v>-8.767109014127996E-4</c:v>
                </c:pt>
                <c:pt idx="27">
                  <c:v>-8.9915769378211762E-4</c:v>
                </c:pt>
                <c:pt idx="28">
                  <c:v>-9.1687835934994811E-4</c:v>
                </c:pt>
                <c:pt idx="29">
                  <c:v>-9.3030514326242143E-4</c:v>
                </c:pt>
                <c:pt idx="30">
                  <c:v>-9.3983802516670891E-4</c:v>
                </c:pt>
                <c:pt idx="31">
                  <c:v>-9.4584691170537306E-4</c:v>
                </c:pt>
                <c:pt idx="32">
                  <c:v>-9.4867368789369527E-4</c:v>
                </c:pt>
                <c:pt idx="33">
                  <c:v>-9.4863413614807704E-4</c:v>
                </c:pt>
                <c:pt idx="34">
                  <c:v>-9.4601973120211371E-4</c:v>
                </c:pt>
                <c:pt idx="35">
                  <c:v>-9.4109931864706949E-4</c:v>
                </c:pt>
                <c:pt idx="36">
                  <c:v>-9.3412068436340523E-4</c:v>
                </c:pt>
                <c:pt idx="37">
                  <c:v>-9.2531202166794974E-4</c:v>
                </c:pt>
                <c:pt idx="38">
                  <c:v>-9.1488330258564319E-4</c:v>
                </c:pt>
                <c:pt idx="39">
                  <c:v>-9.030275592639362E-4</c:v>
                </c:pt>
                <c:pt idx="40">
                  <c:v>-8.8992208118045409E-4</c:v>
                </c:pt>
                <c:pt idx="41">
                  <c:v>-8.7572953344907246E-4</c:v>
                </c:pt>
                <c:pt idx="42">
                  <c:v>-8.605990012047483E-4</c:v>
                </c:pt>
                <c:pt idx="43">
                  <c:v>-8.4466696474216473E-4</c:v>
                </c:pt>
                <c:pt idx="44">
                  <c:v>-8.2805820979625134E-4</c:v>
                </c:pt>
                <c:pt idx="45">
                  <c:v>-8.1088667708291862E-4</c:v>
                </c:pt>
                <c:pt idx="46">
                  <c:v>-7.9325625496481705E-4</c:v>
                </c:pt>
                <c:pt idx="47">
                  <c:v>-7.7526151886869623E-4</c:v>
                </c:pt>
                <c:pt idx="48">
                  <c:v>-7.5698842085703412E-4</c:v>
                </c:pt>
                <c:pt idx="49">
                  <c:v>-7.3851493254623957E-4</c:v>
                </c:pt>
                <c:pt idx="50">
                  <c:v>-7.1991164436604257E-4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40-4A84-AC7C-AC56082C7B80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'Productivy shocks (alternative)'!$K$33:$K$83</c:f>
              <c:numCache>
                <c:formatCode>General</c:formatCode>
                <c:ptCount val="51"/>
                <c:pt idx="0">
                  <c:v>0</c:v>
                </c:pt>
                <c:pt idx="1">
                  <c:v>6.5019034795920294E-4</c:v>
                </c:pt>
                <c:pt idx="2">
                  <c:v>4.7828545524773356E-4</c:v>
                </c:pt>
                <c:pt idx="3">
                  <c:v>3.2026728553296094E-4</c:v>
                </c:pt>
                <c:pt idx="4">
                  <c:v>1.7524063701091169E-4</c:v>
                </c:pt>
                <c:pt idx="5">
                  <c:v>4.2362692871147824E-5</c:v>
                </c:pt>
                <c:pt idx="6">
                  <c:v>-7.9159887395876594E-5</c:v>
                </c:pt>
                <c:pt idx="7">
                  <c:v>-1.9007372026951051E-4</c:v>
                </c:pt>
                <c:pt idx="8">
                  <c:v>-2.9108130228582891E-4</c:v>
                </c:pt>
                <c:pt idx="9">
                  <c:v>-3.8284347375122223E-4</c:v>
                </c:pt>
                <c:pt idx="10">
                  <c:v>-4.6598174948733572E-4</c:v>
                </c:pt>
                <c:pt idx="11">
                  <c:v>-5.4108052362715486E-4</c:v>
                </c:pt>
                <c:pt idx="12">
                  <c:v>-6.0868915511694504E-4</c:v>
                </c:pt>
                <c:pt idx="13">
                  <c:v>-6.6932394023245969E-4</c:v>
                </c:pt>
                <c:pt idx="14">
                  <c:v>-7.2346997808935866E-4</c:v>
                </c:pt>
                <c:pt idx="15">
                  <c:v>-7.7158293481623379E-4</c:v>
                </c:pt>
                <c:pt idx="16">
                  <c:v>-8.1409071176314122E-4</c:v>
                </c:pt>
                <c:pt idx="17">
                  <c:v>-8.5139502283827816E-4</c:v>
                </c:pt>
                <c:pt idx="18">
                  <c:v>-8.8387288579963531E-4</c:v>
                </c:pt>
                <c:pt idx="19">
                  <c:v>-9.1187803207635988E-4</c:v>
                </c:pt>
                <c:pt idx="20">
                  <c:v>-9.3574223945548857E-4</c:v>
                </c:pt>
                <c:pt idx="21">
                  <c:v>-9.5577659174297057E-4</c:v>
                </c:pt>
                <c:pt idx="22">
                  <c:v>-9.7227266929288494E-4</c:v>
                </c:pt>
                <c:pt idx="23">
                  <c:v>-9.8550367409485111E-4</c:v>
                </c:pt>
                <c:pt idx="24">
                  <c:v>-9.9572549291627034E-4</c:v>
                </c:pt>
                <c:pt idx="25">
                  <c:v>-1.0031777018126794E-3</c:v>
                </c:pt>
                <c:pt idx="26">
                  <c:v>-1.0080845151456371E-3</c:v>
                </c:pt>
                <c:pt idx="27">
                  <c:v>-1.0106556820826983E-3</c:v>
                </c:pt>
                <c:pt idx="28">
                  <c:v>-1.0110873333977193E-3</c:v>
                </c:pt>
                <c:pt idx="29">
                  <c:v>-1.0095627812415195E-3</c:v>
                </c:pt>
                <c:pt idx="30">
                  <c:v>-1.0062532744124011E-3</c:v>
                </c:pt>
                <c:pt idx="31">
                  <c:v>-1.0013187115227953E-3</c:v>
                </c:pt>
                <c:pt idx="32">
                  <c:v>-9.9490831433199237E-4</c:v>
                </c:pt>
                <c:pt idx="33">
                  <c:v>-9.8716126339515146E-4</c:v>
                </c:pt>
                <c:pt idx="34">
                  <c:v>-9.7820729806527128E-4</c:v>
                </c:pt>
                <c:pt idx="35">
                  <c:v>-9.6816728277717139E-4</c:v>
                </c:pt>
                <c:pt idx="36">
                  <c:v>-9.5715374144051497E-4</c:v>
                </c:pt>
                <c:pt idx="37">
                  <c:v>-9.4527136167219721E-4</c:v>
                </c:pt>
                <c:pt idx="38">
                  <c:v>-9.3261747050675222E-4</c:v>
                </c:pt>
                <c:pt idx="39">
                  <c:v>-9.1928248313653566E-4</c:v>
                </c:pt>
                <c:pt idx="40">
                  <c:v>-9.0535032615109026E-4</c:v>
                </c:pt>
                <c:pt idx="41">
                  <c:v>-8.9089883666703708E-4</c:v>
                </c:pt>
                <c:pt idx="42">
                  <c:v>-8.7600013866585271E-4</c:v>
                </c:pt>
                <c:pt idx="43">
                  <c:v>-8.6072099778678E-4</c:v>
                </c:pt>
                <c:pt idx="44">
                  <c:v>-8.4512315575566979E-4</c:v>
                </c:pt>
                <c:pt idx="45">
                  <c:v>-8.2926364556758258E-4</c:v>
                </c:pt>
                <c:pt idx="46">
                  <c:v>-8.1319508848129939E-4</c:v>
                </c:pt>
                <c:pt idx="47">
                  <c:v>-7.9696597382735606E-4</c:v>
                </c:pt>
                <c:pt idx="48">
                  <c:v>-7.806209225776254E-4</c:v>
                </c:pt>
                <c:pt idx="49">
                  <c:v>-7.6420093557370416E-4</c:v>
                </c:pt>
                <c:pt idx="50">
                  <c:v>-7.4774362726326611E-4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A84-AC7C-AC56082C7B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58432"/>
        <c:axId val="-1434263872"/>
      </c:scatterChart>
      <c:valAx>
        <c:axId val="-143425843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530424971193066"/>
              <c:y val="0.823674786826756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3872"/>
        <c:crossesAt val="-0.15"/>
        <c:crossBetween val="midCat"/>
      </c:valAx>
      <c:valAx>
        <c:axId val="-143426387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52270918173836E-2"/>
              <c:y val="0.37476200763163858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58432"/>
        <c:crosses val="autoZero"/>
        <c:crossBetween val="midCat"/>
        <c:majorUnit val="1.0000000000000002E-3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Y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922692007949472"/>
          <c:y val="3.20010523078240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96072653236268"/>
          <c:y val="0.24000789230868072"/>
          <c:w val="0.83824472246035764"/>
          <c:h val="0.49001611346355645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(benchmark)'!$L$33:$L$83</c:f>
              <c:numCache>
                <c:formatCode>General</c:formatCode>
                <c:ptCount val="51"/>
                <c:pt idx="0">
                  <c:v>0</c:v>
                </c:pt>
                <c:pt idx="1">
                  <c:v>9.0131529380375938E-3</c:v>
                </c:pt>
                <c:pt idx="2">
                  <c:v>8.6558973993589184E-3</c:v>
                </c:pt>
                <c:pt idx="3">
                  <c:v>8.311426341744076E-3</c:v>
                </c:pt>
                <c:pt idx="4">
                  <c:v>7.9793766493502227E-3</c:v>
                </c:pt>
                <c:pt idx="5">
                  <c:v>7.6593883500545449E-3</c:v>
                </c:pt>
                <c:pt idx="6">
                  <c:v>7.3511052744783482E-3</c:v>
                </c:pt>
                <c:pt idx="7">
                  <c:v>7.0541756376824079E-3</c:v>
                </c:pt>
                <c:pt idx="8">
                  <c:v>6.7682525498128192E-3</c:v>
                </c:pt>
                <c:pt idx="9">
                  <c:v>6.4929944615314539E-3</c:v>
                </c:pt>
                <c:pt idx="10">
                  <c:v>6.2280655496493864E-3</c:v>
                </c:pt>
                <c:pt idx="11">
                  <c:v>5.9731360479934057E-3</c:v>
                </c:pt>
                <c:pt idx="12">
                  <c:v>5.7278825281732917E-3</c:v>
                </c:pt>
                <c:pt idx="13">
                  <c:v>5.4919881345792728E-3</c:v>
                </c:pt>
                <c:pt idx="14">
                  <c:v>5.2651427776234019E-3</c:v>
                </c:pt>
                <c:pt idx="15">
                  <c:v>5.0470432889440885E-3</c:v>
                </c:pt>
                <c:pt idx="16">
                  <c:v>4.8373935420183874E-3</c:v>
                </c:pt>
                <c:pt idx="17">
                  <c:v>4.6359045413705098E-3</c:v>
                </c:pt>
                <c:pt idx="18">
                  <c:v>4.4422944833262933E-3</c:v>
                </c:pt>
                <c:pt idx="19">
                  <c:v>4.2562887910408739E-3</c:v>
                </c:pt>
                <c:pt idx="20">
                  <c:v>4.0776201263195127E-3</c:v>
                </c:pt>
                <c:pt idx="21">
                  <c:v>3.9060283805584426E-3</c:v>
                </c:pt>
                <c:pt idx="22">
                  <c:v>3.7412606469528738E-3</c:v>
                </c:pt>
                <c:pt idx="23">
                  <c:v>3.5830711759519181E-3</c:v>
                </c:pt>
                <c:pt idx="24">
                  <c:v>3.4312213157845113E-3</c:v>
                </c:pt>
                <c:pt idx="25">
                  <c:v>3.2854794397355813E-3</c:v>
                </c:pt>
                <c:pt idx="26">
                  <c:v>3.1456208617170137E-3</c:v>
                </c:pt>
                <c:pt idx="27">
                  <c:v>3.0114277415527967E-3</c:v>
                </c:pt>
                <c:pt idx="28">
                  <c:v>2.8826889812813973E-3</c:v>
                </c:pt>
                <c:pt idx="29">
                  <c:v>2.7592001136703876E-3</c:v>
                </c:pt>
                <c:pt idx="30">
                  <c:v>2.6407631840380339E-3</c:v>
                </c:pt>
                <c:pt idx="31">
                  <c:v>2.5271866263834744E-3</c:v>
                </c:pt>
                <c:pt idx="32">
                  <c:v>2.4182851347407733E-3</c:v>
                </c:pt>
                <c:pt idx="33">
                  <c:v>2.3138795305920738E-3</c:v>
                </c:pt>
                <c:pt idx="34">
                  <c:v>2.2137966271008921E-3</c:v>
                </c:pt>
                <c:pt idx="35">
                  <c:v>2.1178690908578721E-3</c:v>
                </c:pt>
                <c:pt idx="36">
                  <c:v>2.025935301767708E-3</c:v>
                </c:pt>
                <c:pt idx="37">
                  <c:v>1.9378392116470929E-3</c:v>
                </c:pt>
                <c:pt idx="38">
                  <c:v>1.8534302020491143E-3</c:v>
                </c:pt>
                <c:pt idx="39">
                  <c:v>1.7725629417792456E-3</c:v>
                </c:pt>
                <c:pt idx="40">
                  <c:v>1.6950972445216195E-3</c:v>
                </c:pt>
                <c:pt idx="41">
                  <c:v>1.6208979269514245E-3</c:v>
                </c:pt>
                <c:pt idx="42">
                  <c:v>1.5498346676697243E-3</c:v>
                </c:pt>
                <c:pt idx="43">
                  <c:v>1.4817818672605986E-3</c:v>
                </c:pt>
                <c:pt idx="44">
                  <c:v>1.4166185097369427E-3</c:v>
                </c:pt>
                <c:pt idx="45">
                  <c:v>1.3542280256104372E-3</c:v>
                </c:pt>
                <c:pt idx="46">
                  <c:v>1.2944981567928307E-3</c:v>
                </c:pt>
                <c:pt idx="47">
                  <c:v>1.2373208235096438E-3</c:v>
                </c:pt>
                <c:pt idx="48">
                  <c:v>1.1825919933835349E-3</c:v>
                </c:pt>
                <c:pt idx="49">
                  <c:v>1.130211552822661E-3</c:v>
                </c:pt>
                <c:pt idx="50">
                  <c:v>1.0800831808293753E-3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A2-4BDE-8783-E7F09E35D66C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'Productivy shocks (alternative)'!$L$33:$L$83</c:f>
              <c:numCache>
                <c:formatCode>General</c:formatCode>
                <c:ptCount val="51"/>
                <c:pt idx="0">
                  <c:v>0</c:v>
                </c:pt>
                <c:pt idx="1">
                  <c:v>7.1001268986394701E-3</c:v>
                </c:pt>
                <c:pt idx="2">
                  <c:v>6.860521287798624E-3</c:v>
                </c:pt>
                <c:pt idx="3">
                  <c:v>6.6285153208687454E-3</c:v>
                </c:pt>
                <c:pt idx="4">
                  <c:v>6.4038953055608827E-3</c:v>
                </c:pt>
                <c:pt idx="5">
                  <c:v>6.1864519217999974E-3</c:v>
                </c:pt>
                <c:pt idx="6">
                  <c:v>5.9759802427343358E-3</c:v>
                </c:pt>
                <c:pt idx="7">
                  <c:v>5.7722797455983252E-3</c:v>
                </c:pt>
                <c:pt idx="8">
                  <c:v>5.5751543132815636E-3</c:v>
                </c:pt>
                <c:pt idx="9">
                  <c:v>5.3844122274008107E-3</c:v>
                </c:pt>
                <c:pt idx="10">
                  <c:v>5.1998661536193837E-3</c:v>
                </c:pt>
                <c:pt idx="11">
                  <c:v>5.021333119909023E-3</c:v>
                </c:pt>
                <c:pt idx="12">
                  <c:v>4.8486344884028955E-3</c:v>
                </c:pt>
                <c:pt idx="13">
                  <c:v>4.6815959214446968E-3</c:v>
                </c:pt>
                <c:pt idx="14">
                  <c:v>4.5200473423977934E-3</c:v>
                </c:pt>
                <c:pt idx="15">
                  <c:v>4.3638228917397678E-3</c:v>
                </c:pt>
                <c:pt idx="16">
                  <c:v>4.2127608789314227E-3</c:v>
                </c:pt>
                <c:pt idx="17">
                  <c:v>4.066703730515279E-3</c:v>
                </c:pt>
                <c:pt idx="18">
                  <c:v>3.9254979348665583E-3</c:v>
                </c:pt>
                <c:pt idx="19">
                  <c:v>3.7889939839896246E-3</c:v>
                </c:pt>
                <c:pt idx="20">
                  <c:v>3.657046312724615E-3</c:v>
                </c:pt>
                <c:pt idx="21">
                  <c:v>3.5295132357025388E-3</c:v>
                </c:pt>
                <c:pt idx="22">
                  <c:v>3.4062568823622751E-3</c:v>
                </c:pt>
                <c:pt idx="23">
                  <c:v>3.2871431303196029E-3</c:v>
                </c:pt>
                <c:pt idx="24">
                  <c:v>3.1720415373565646E-3</c:v>
                </c:pt>
                <c:pt idx="25">
                  <c:v>3.0608252722789738E-3</c:v>
                </c:pt>
                <c:pt idx="26">
                  <c:v>2.953371044870718E-3</c:v>
                </c:pt>
                <c:pt idx="27">
                  <c:v>2.8495590351555375E-3</c:v>
                </c:pt>
                <c:pt idx="28">
                  <c:v>2.7492728221601335E-3</c:v>
                </c:pt>
                <c:pt idx="29">
                  <c:v>2.65239931235674E-3</c:v>
                </c:pt>
                <c:pt idx="30">
                  <c:v>2.5588286679485584E-3</c:v>
                </c:pt>
                <c:pt idx="31">
                  <c:v>2.4684542351476905E-3</c:v>
                </c:pt>
                <c:pt idx="32">
                  <c:v>2.3811724725823487E-3</c:v>
                </c:pt>
                <c:pt idx="33">
                  <c:v>2.296882879958103E-3</c:v>
                </c:pt>
                <c:pt idx="34">
                  <c:v>2.2154879270866968E-3</c:v>
                </c:pt>
                <c:pt idx="35">
                  <c:v>2.1368929833855085E-3</c:v>
                </c:pt>
                <c:pt idx="36">
                  <c:v>2.0610062479409618E-3</c:v>
                </c:pt>
                <c:pt idx="37">
                  <c:v>1.9877386802200888E-3</c:v>
                </c:pt>
                <c:pt idx="38">
                  <c:v>1.9170039315059798E-3</c:v>
                </c:pt>
                <c:pt idx="39">
                  <c:v>1.8487182771249526E-3</c:v>
                </c:pt>
                <c:pt idx="40">
                  <c:v>1.7828005495259364E-3</c:v>
                </c:pt>
                <c:pt idx="41">
                  <c:v>1.7191720722657487E-3</c:v>
                </c:pt>
                <c:pt idx="42">
                  <c:v>1.6577565949475923E-3</c:v>
                </c:pt>
                <c:pt idx="43">
                  <c:v>1.5984802291542303E-3</c:v>
                </c:pt>
                <c:pt idx="44">
                  <c:v>1.5412713854118262E-3</c:v>
                </c:pt>
                <c:pt idx="45">
                  <c:v>1.4860607112153984E-3</c:v>
                </c:pt>
                <c:pt idx="46">
                  <c:v>1.4327810301421491E-3</c:v>
                </c:pt>
                <c:pt idx="47">
                  <c:v>1.3813672820746083E-3</c:v>
                </c:pt>
                <c:pt idx="48">
                  <c:v>1.3317564645515319E-3</c:v>
                </c:pt>
                <c:pt idx="49">
                  <c:v>1.2838875752608217E-3</c:v>
                </c:pt>
                <c:pt idx="50">
                  <c:v>1.2377015556853234E-3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5A2-4BDE-8783-E7F09E35D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71488"/>
        <c:axId val="-1434263328"/>
      </c:scatterChart>
      <c:valAx>
        <c:axId val="-143427148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591261202899478"/>
              <c:y val="0.824027096926470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3328"/>
        <c:crosses val="autoZero"/>
        <c:crossBetween val="midCat"/>
      </c:valAx>
      <c:valAx>
        <c:axId val="-143426332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0266434165935E-2"/>
              <c:y val="0.37001216730921604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7148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w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877105021191238"/>
          <c:y val="3.19371637910575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80968531117576"/>
          <c:y val="0.2395287284329313"/>
          <c:w val="0.83843395166183499"/>
          <c:h val="0.49103389328750913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(benchmark)'!$M$33:$M$83</c:f>
              <c:numCache>
                <c:formatCode>General</c:formatCode>
                <c:ptCount val="51"/>
                <c:pt idx="0">
                  <c:v>0</c:v>
                </c:pt>
                <c:pt idx="1">
                  <c:v>5.4934235309812042E-3</c:v>
                </c:pt>
                <c:pt idx="2">
                  <c:v>5.5802994177414911E-3</c:v>
                </c:pt>
                <c:pt idx="3">
                  <c:v>5.6431741063494613E-3</c:v>
                </c:pt>
                <c:pt idx="4">
                  <c:v>5.6843164346504667E-3</c:v>
                </c:pt>
                <c:pt idx="5">
                  <c:v>5.7058236888751198E-3</c:v>
                </c:pt>
                <c:pt idx="6">
                  <c:v>5.7096333406601012E-3</c:v>
                </c:pt>
                <c:pt idx="7">
                  <c:v>5.6975340254383881E-3</c:v>
                </c:pt>
                <c:pt idx="8">
                  <c:v>5.6711758094701234E-3</c:v>
                </c:pt>
                <c:pt idx="9">
                  <c:v>5.6320797899139892E-3</c:v>
                </c:pt>
                <c:pt idx="10">
                  <c:v>5.5816470696387595E-3</c:v>
                </c:pt>
                <c:pt idx="11">
                  <c:v>5.5211671459356512E-3</c:v>
                </c:pt>
                <c:pt idx="12">
                  <c:v>5.451825749904644E-3</c:v>
                </c:pt>
                <c:pt idx="13">
                  <c:v>5.3747121710432553E-3</c:v>
                </c:pt>
                <c:pt idx="14">
                  <c:v>5.2908260994558379E-3</c:v>
                </c:pt>
                <c:pt idx="15">
                  <c:v>5.2010840161174909E-3</c:v>
                </c:pt>
                <c:pt idx="16">
                  <c:v>5.1063251597616025E-3</c:v>
                </c:pt>
                <c:pt idx="17">
                  <c:v>5.0073170972069012E-3</c:v>
                </c:pt>
                <c:pt idx="18">
                  <c:v>4.904760922292091E-3</c:v>
                </c:pt>
                <c:pt idx="19">
                  <c:v>4.7992961070373709E-3</c:v>
                </c:pt>
                <c:pt idx="20">
                  <c:v>4.6915050271966411E-3</c:v>
                </c:pt>
                <c:pt idx="21">
                  <c:v>4.5819171829963867E-3</c:v>
                </c:pt>
                <c:pt idx="22">
                  <c:v>4.4710131345718938E-3</c:v>
                </c:pt>
                <c:pt idx="23">
                  <c:v>4.3592281704038019E-3</c:v>
                </c:pt>
                <c:pt idx="24">
                  <c:v>4.2469557259232479E-3</c:v>
                </c:pt>
                <c:pt idx="25">
                  <c:v>4.1345505683879182E-3</c:v>
                </c:pt>
                <c:pt idx="26">
                  <c:v>4.0223317631298133E-3</c:v>
                </c:pt>
                <c:pt idx="27">
                  <c:v>3.9105854353349142E-3</c:v>
                </c:pt>
                <c:pt idx="28">
                  <c:v>3.7995673406313454E-3</c:v>
                </c:pt>
                <c:pt idx="29">
                  <c:v>3.6895052569328093E-3</c:v>
                </c:pt>
                <c:pt idx="30">
                  <c:v>3.580601209204743E-3</c:v>
                </c:pt>
                <c:pt idx="31">
                  <c:v>3.4730335380888473E-3</c:v>
                </c:pt>
                <c:pt idx="32">
                  <c:v>3.3669588226344681E-3</c:v>
                </c:pt>
                <c:pt idx="33">
                  <c:v>3.2625136667401508E-3</c:v>
                </c:pt>
                <c:pt idx="34">
                  <c:v>3.1598163583030055E-3</c:v>
                </c:pt>
                <c:pt idx="35">
                  <c:v>3.0589684095049417E-3</c:v>
                </c:pt>
                <c:pt idx="36">
                  <c:v>2.9600559861311139E-3</c:v>
                </c:pt>
                <c:pt idx="37">
                  <c:v>2.8631512333150426E-3</c:v>
                </c:pt>
                <c:pt idx="38">
                  <c:v>2.7683135046347573E-3</c:v>
                </c:pt>
                <c:pt idx="39">
                  <c:v>2.675590501043182E-3</c:v>
                </c:pt>
                <c:pt idx="40">
                  <c:v>2.5850193257020739E-3</c:v>
                </c:pt>
                <c:pt idx="41">
                  <c:v>2.4966274604004968E-3</c:v>
                </c:pt>
                <c:pt idx="42">
                  <c:v>2.4104336688744728E-3</c:v>
                </c:pt>
                <c:pt idx="43">
                  <c:v>2.3264488320027632E-3</c:v>
                </c:pt>
                <c:pt idx="44">
                  <c:v>2.244676719533194E-3</c:v>
                </c:pt>
                <c:pt idx="45">
                  <c:v>2.1651147026933559E-3</c:v>
                </c:pt>
                <c:pt idx="46">
                  <c:v>2.0877544117576478E-3</c:v>
                </c:pt>
                <c:pt idx="47">
                  <c:v>2.0125823423783403E-3</c:v>
                </c:pt>
                <c:pt idx="48">
                  <c:v>1.9395804142405691E-3</c:v>
                </c:pt>
                <c:pt idx="49">
                  <c:v>1.8687264853689007E-3</c:v>
                </c:pt>
                <c:pt idx="50">
                  <c:v>1.7999948251954181E-3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B5-4B92-9D4C-8CF41887A8C5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'Productivy shocks (alternative)'!$M$33:$M$83</c:f>
              <c:numCache>
                <c:formatCode>General</c:formatCode>
                <c:ptCount val="51"/>
                <c:pt idx="0">
                  <c:v>0</c:v>
                </c:pt>
                <c:pt idx="1">
                  <c:v>6.4499365506802669E-3</c:v>
                </c:pt>
                <c:pt idx="2">
                  <c:v>6.3822358325508902E-3</c:v>
                </c:pt>
                <c:pt idx="3">
                  <c:v>6.3082480353357845E-3</c:v>
                </c:pt>
                <c:pt idx="4">
                  <c:v>6.2286546685499716E-3</c:v>
                </c:pt>
                <c:pt idx="5">
                  <c:v>6.14408922892885E-3</c:v>
                </c:pt>
                <c:pt idx="6">
                  <c:v>6.0551401301302127E-3</c:v>
                </c:pt>
                <c:pt idx="7">
                  <c:v>5.9623534658678349E-3</c:v>
                </c:pt>
                <c:pt idx="8">
                  <c:v>5.8662356155673914E-3</c:v>
                </c:pt>
                <c:pt idx="9">
                  <c:v>5.7672557011520329E-3</c:v>
                </c:pt>
                <c:pt idx="10">
                  <c:v>5.6658479031067195E-3</c:v>
                </c:pt>
                <c:pt idx="11">
                  <c:v>5.5624136435361779E-3</c:v>
                </c:pt>
                <c:pt idx="12">
                  <c:v>5.4573236435198407E-3</c:v>
                </c:pt>
                <c:pt idx="13">
                  <c:v>5.3509198616771558E-3</c:v>
                </c:pt>
                <c:pt idx="14">
                  <c:v>5.2435173204871521E-3</c:v>
                </c:pt>
                <c:pt idx="15">
                  <c:v>5.1354058265560016E-3</c:v>
                </c:pt>
                <c:pt idx="16">
                  <c:v>5.026851590694565E-3</c:v>
                </c:pt>
                <c:pt idx="17">
                  <c:v>4.9180987533535558E-3</c:v>
                </c:pt>
                <c:pt idx="18">
                  <c:v>4.8093708206661933E-3</c:v>
                </c:pt>
                <c:pt idx="19">
                  <c:v>4.7008720160659845E-3</c:v>
                </c:pt>
                <c:pt idx="20">
                  <c:v>4.5927885521801042E-3</c:v>
                </c:pt>
                <c:pt idx="21">
                  <c:v>4.4852898274455096E-3</c:v>
                </c:pt>
                <c:pt idx="22">
                  <c:v>4.3785295516551598E-3</c:v>
                </c:pt>
                <c:pt idx="23">
                  <c:v>4.2726468044144532E-3</c:v>
                </c:pt>
                <c:pt idx="24">
                  <c:v>4.1677670302728356E-3</c:v>
                </c:pt>
                <c:pt idx="25">
                  <c:v>4.0640029740916534E-3</c:v>
                </c:pt>
                <c:pt idx="26">
                  <c:v>3.9614555600163553E-3</c:v>
                </c:pt>
                <c:pt idx="27">
                  <c:v>3.8602147172382357E-3</c:v>
                </c:pt>
                <c:pt idx="28">
                  <c:v>3.760360155557853E-3</c:v>
                </c:pt>
                <c:pt idx="29">
                  <c:v>3.6619620935982597E-3</c:v>
                </c:pt>
                <c:pt idx="30">
                  <c:v>3.5650819423609596E-3</c:v>
                </c:pt>
                <c:pt idx="31">
                  <c:v>3.4697729466704862E-3</c:v>
                </c:pt>
                <c:pt idx="32">
                  <c:v>3.376080786914341E-3</c:v>
                </c:pt>
                <c:pt idx="33">
                  <c:v>3.2840441433532545E-3</c:v>
                </c:pt>
                <c:pt idx="34">
                  <c:v>3.1936952251519681E-3</c:v>
                </c:pt>
                <c:pt idx="35">
                  <c:v>3.1050602661626802E-3</c:v>
                </c:pt>
                <c:pt idx="36">
                  <c:v>3.0181599893814772E-3</c:v>
                </c:pt>
                <c:pt idx="37">
                  <c:v>2.9330100418922859E-3</c:v>
                </c:pt>
                <c:pt idx="38">
                  <c:v>2.8496214020127322E-3</c:v>
                </c:pt>
                <c:pt idx="39">
                  <c:v>2.7680007602614879E-3</c:v>
                </c:pt>
                <c:pt idx="40">
                  <c:v>2.6881508756770268E-3</c:v>
                </c:pt>
                <c:pt idx="41">
                  <c:v>2.6100709089327857E-3</c:v>
                </c:pt>
                <c:pt idx="42">
                  <c:v>2.533756733613445E-3</c:v>
                </c:pt>
                <c:pt idx="43">
                  <c:v>2.4592012269410105E-3</c:v>
                </c:pt>
                <c:pt idx="44">
                  <c:v>2.3863945411674962E-3</c:v>
                </c:pt>
                <c:pt idx="45">
                  <c:v>2.3153243567829809E-3</c:v>
                </c:pt>
                <c:pt idx="46">
                  <c:v>2.245976118623449E-3</c:v>
                </c:pt>
                <c:pt idx="47">
                  <c:v>2.1783332559019643E-3</c:v>
                </c:pt>
                <c:pt idx="48">
                  <c:v>2.1123773871291572E-3</c:v>
                </c:pt>
                <c:pt idx="49">
                  <c:v>2.0480885108345257E-3</c:v>
                </c:pt>
                <c:pt idx="50">
                  <c:v>1.98544518294859E-3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B5-4B92-9D4C-8CF41887A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2240"/>
        <c:axId val="-1434260064"/>
      </c:scatterChart>
      <c:valAx>
        <c:axId val="-143426224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/>
                  <a:t>t (quarters)</a:t>
                </a:r>
              </a:p>
            </c:rich>
          </c:tx>
          <c:layout>
            <c:manualLayout>
              <c:xMode val="edge"/>
              <c:yMode val="edge"/>
              <c:x val="0.49650278701762307"/>
              <c:y val="0.824378040356671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0064"/>
        <c:crosses val="autoZero"/>
        <c:crossBetween val="midCat"/>
      </c:valAx>
      <c:valAx>
        <c:axId val="-1434260064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77948505465124E-2"/>
              <c:y val="0.37126952907104349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224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r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948586308901317"/>
          <c:y val="3.1873528319049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20340206044036"/>
          <c:y val="0.23905146239287264"/>
          <c:w val="0.82107830597143316"/>
          <c:h val="0.49204759342532944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(benchmark)'!$N$33:$N$83</c:f>
              <c:numCache>
                <c:formatCode>General</c:formatCode>
                <c:ptCount val="51"/>
                <c:pt idx="0">
                  <c:v>0</c:v>
                </c:pt>
                <c:pt idx="1">
                  <c:v>9.6140298005734342E-4</c:v>
                </c:pt>
                <c:pt idx="2">
                  <c:v>8.3620279088181563E-4</c:v>
                </c:pt>
                <c:pt idx="3">
                  <c:v>7.2145619064544852E-4</c:v>
                </c:pt>
                <c:pt idx="4">
                  <c:v>6.1641249394123394E-4</c:v>
                </c:pt>
                <c:pt idx="5">
                  <c:v>5.2037094637330799E-4</c:v>
                </c:pt>
                <c:pt idx="6">
                  <c:v>4.3267755399251188E-4</c:v>
                </c:pt>
                <c:pt idx="7">
                  <c:v>3.5272210790647697E-4</c:v>
                </c:pt>
                <c:pt idx="8">
                  <c:v>2.7993539231303995E-4</c:v>
                </c:pt>
                <c:pt idx="9">
                  <c:v>2.1378656490168184E-4</c:v>
                </c:pt>
                <c:pt idx="10">
                  <c:v>1.5378069922289755E-4</c:v>
                </c:pt>
                <c:pt idx="11">
                  <c:v>9.9456479242269016E-5</c:v>
                </c:pt>
                <c:pt idx="12">
                  <c:v>5.038403687679001E-5</c:v>
                </c:pt>
                <c:pt idx="13">
                  <c:v>6.1629238577304917E-6</c:v>
                </c:pt>
                <c:pt idx="14">
                  <c:v>-3.3579790220968486E-5</c:v>
                </c:pt>
                <c:pt idx="15">
                  <c:v>-6.9191301325268443E-5</c:v>
                </c:pt>
                <c:pt idx="16">
                  <c:v>-1.0099474307500203E-4</c:v>
                </c:pt>
                <c:pt idx="17">
                  <c:v>-1.2929075428037281E-4</c:v>
                </c:pt>
                <c:pt idx="18">
                  <c:v>-1.5435894828806832E-4</c:v>
                </c:pt>
                <c:pt idx="19">
                  <c:v>-1.7645929012377362E-4</c:v>
                </c:pt>
                <c:pt idx="20">
                  <c:v>-1.9583338705996133E-4</c:v>
                </c:pt>
                <c:pt idx="21">
                  <c:v>-2.127056979010064E-4</c:v>
                </c:pt>
                <c:pt idx="22">
                  <c:v>-2.2728466596069256E-4</c:v>
                </c:pt>
                <c:pt idx="23">
                  <c:v>-2.3976378040889841E-4</c:v>
                </c:pt>
                <c:pt idx="24">
                  <c:v>-2.5032257038357602E-4</c:v>
                </c:pt>
                <c:pt idx="25">
                  <c:v>-2.5912753600004166E-4</c:v>
                </c:pt>
                <c:pt idx="26">
                  <c:v>-2.663330201411149E-4</c:v>
                </c:pt>
                <c:pt idx="27">
                  <c:v>-2.7208202467786542E-4</c:v>
                </c:pt>
                <c:pt idx="28">
                  <c:v>-2.7650697455078321E-4</c:v>
                </c:pt>
                <c:pt idx="29">
                  <c:v>-2.7973043293429069E-4</c:v>
                </c:pt>
                <c:pt idx="30">
                  <c:v>-2.8186577051287205E-4</c:v>
                </c:pt>
                <c:pt idx="31">
                  <c:v>-2.8301779171402143E-4</c:v>
                </c:pt>
                <c:pt idx="32">
                  <c:v>-2.8328332057100052E-4</c:v>
                </c:pt>
                <c:pt idx="33">
                  <c:v>-2.8275174872643039E-4</c:v>
                </c:pt>
                <c:pt idx="34">
                  <c:v>-2.8150554793541295E-4</c:v>
                </c:pt>
                <c:pt idx="35">
                  <c:v>-2.7962074928362067E-4</c:v>
                </c:pt>
                <c:pt idx="36">
                  <c:v>-2.771673912010757E-4</c:v>
                </c:pt>
                <c:pt idx="37">
                  <c:v>-2.7420993822565871E-4</c:v>
                </c:pt>
                <c:pt idx="38">
                  <c:v>-2.7080767235127543E-4</c:v>
                </c:pt>
                <c:pt idx="39">
                  <c:v>-2.6701505868361293E-4</c:v>
                </c:pt>
                <c:pt idx="40">
                  <c:v>-2.6288208702112325E-4</c:v>
                </c:pt>
                <c:pt idx="41">
                  <c:v>-2.5845459087988612E-4</c:v>
                </c:pt>
                <c:pt idx="42">
                  <c:v>-2.5377454538794532E-4</c:v>
                </c:pt>
                <c:pt idx="43">
                  <c:v>-2.4888034538724446E-4</c:v>
                </c:pt>
                <c:pt idx="44">
                  <c:v>-2.4380706499907035E-4</c:v>
                </c:pt>
                <c:pt idx="45">
                  <c:v>-2.3858669983163876E-4</c:v>
                </c:pt>
                <c:pt idx="46">
                  <c:v>-2.3324839293583488E-4</c:v>
                </c:pt>
                <c:pt idx="47">
                  <c:v>-2.2781864554687243E-4</c:v>
                </c:pt>
                <c:pt idx="48">
                  <c:v>-2.223215135855066E-4</c:v>
                </c:pt>
                <c:pt idx="49">
                  <c:v>-2.1677879083217472E-4</c:v>
                </c:pt>
                <c:pt idx="50">
                  <c:v>-2.1121017963082462E-4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F8-4FEE-B3E1-6F83616B601E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'Productivy shocks (alternative)'!$N$33:$N$83</c:f>
              <c:numCache>
                <c:formatCode>General</c:formatCode>
                <c:ptCount val="51"/>
                <c:pt idx="0">
                  <c:v>0</c:v>
                </c:pt>
                <c:pt idx="1">
                  <c:v>7.5734686918821012E-4</c:v>
                </c:pt>
                <c:pt idx="2">
                  <c:v>6.651230223891437E-4</c:v>
                </c:pt>
                <c:pt idx="3">
                  <c:v>5.7957375246169961E-4</c:v>
                </c:pt>
                <c:pt idx="4">
                  <c:v>5.0028700404267286E-4</c:v>
                </c:pt>
                <c:pt idx="5">
                  <c:v>4.2687429782851228E-4</c:v>
                </c:pt>
                <c:pt idx="6">
                  <c:v>3.5896943890555464E-4</c:v>
                </c:pt>
                <c:pt idx="7">
                  <c:v>2.9622729394819503E-4</c:v>
                </c:pt>
                <c:pt idx="8">
                  <c:v>2.3832263367895605E-4</c:v>
                </c:pt>
                <c:pt idx="9">
                  <c:v>1.8494903717089915E-4</c:v>
                </c:pt>
                <c:pt idx="10">
                  <c:v>1.3581785474973282E-4</c:v>
                </c:pt>
                <c:pt idx="11">
                  <c:v>9.0657226420823317E-5</c:v>
                </c:pt>
                <c:pt idx="12">
                  <c:v>4.9211152905548046E-5</c:v>
                </c:pt>
                <c:pt idx="13">
                  <c:v>1.1238616522498321E-5</c:v>
                </c:pt>
                <c:pt idx="14">
                  <c:v>-2.3487250707648842E-5</c:v>
                </c:pt>
                <c:pt idx="15">
                  <c:v>-5.5179954218817326E-5</c:v>
                </c:pt>
                <c:pt idx="16">
                  <c:v>-8.4040381674033919E-5</c:v>
                </c:pt>
                <c:pt idx="17">
                  <c:v>-1.1025750759165935E-4</c:v>
                </c:pt>
                <c:pt idx="18">
                  <c:v>-1.3400905994121015E-4</c:v>
                </c:pt>
                <c:pt idx="19">
                  <c:v>-1.5546215071654453E-4</c:v>
                </c:pt>
                <c:pt idx="20">
                  <c:v>-1.7477387238976668E-4</c:v>
                </c:pt>
                <c:pt idx="21">
                  <c:v>-1.9209186205015275E-4</c:v>
                </c:pt>
                <c:pt idx="22">
                  <c:v>-2.0755483493845592E-4</c:v>
                </c:pt>
                <c:pt idx="23">
                  <c:v>-2.2129308899783762E-4</c:v>
                </c:pt>
                <c:pt idx="24">
                  <c:v>-2.3342898197815459E-4</c:v>
                </c:pt>
                <c:pt idx="25">
                  <c:v>-2.4407738255017165E-4</c:v>
                </c:pt>
                <c:pt idx="26">
                  <c:v>-2.533460968102439E-4</c:v>
                </c:pt>
                <c:pt idx="27">
                  <c:v>-2.6133627148390738E-4</c:v>
                </c:pt>
                <c:pt idx="28">
                  <c:v>-2.6814277506843816E-4</c:v>
                </c:pt>
                <c:pt idx="29">
                  <c:v>-2.7385455808958688E-4</c:v>
                </c:pt>
                <c:pt idx="30">
                  <c:v>-2.7855499358619837E-4</c:v>
                </c:pt>
                <c:pt idx="31">
                  <c:v>-2.8232219887810425E-4</c:v>
                </c:pt>
                <c:pt idx="32">
                  <c:v>-2.8522933961737336E-4</c:v>
                </c:pt>
                <c:pt idx="33">
                  <c:v>-2.8734491707055917E-4</c:v>
                </c:pt>
                <c:pt idx="34">
                  <c:v>-2.8873303952985828E-4</c:v>
                </c:pt>
                <c:pt idx="35">
                  <c:v>-2.8945367870393822E-4</c:v>
                </c:pt>
                <c:pt idx="36">
                  <c:v>-2.8956291189448656E-4</c:v>
                </c:pt>
                <c:pt idx="37">
                  <c:v>-2.8911315072213727E-4</c:v>
                </c:pt>
                <c:pt idx="38">
                  <c:v>-2.8815335712524342E-4</c:v>
                </c:pt>
                <c:pt idx="39">
                  <c:v>-2.8672924731685173E-4</c:v>
                </c:pt>
                <c:pt idx="40">
                  <c:v>-2.8488348434911322E-4</c:v>
                </c:pt>
                <c:pt idx="41">
                  <c:v>-2.8265585990010781E-4</c:v>
                </c:pt>
                <c:pt idx="42">
                  <c:v>-2.8008346586559283E-4</c:v>
                </c:pt>
                <c:pt idx="43">
                  <c:v>-2.7720085630740391E-4</c:v>
                </c:pt>
                <c:pt idx="44">
                  <c:v>-2.7404020028105473E-4</c:v>
                </c:pt>
                <c:pt idx="45">
                  <c:v>-2.7063142603742546E-4</c:v>
                </c:pt>
                <c:pt idx="46">
                  <c:v>-2.6700235706720573E-4</c:v>
                </c:pt>
                <c:pt idx="47">
                  <c:v>-2.6317884043191225E-4</c:v>
                </c:pt>
                <c:pt idx="48">
                  <c:v>-2.5918486780173876E-4</c:v>
                </c:pt>
                <c:pt idx="49">
                  <c:v>-2.5504268959817476E-4</c:v>
                </c:pt>
                <c:pt idx="50">
                  <c:v>-2.5077292261816797E-4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F8-4FEE-B3E1-6F83616B6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1696"/>
        <c:axId val="-1434261152"/>
      </c:scatterChart>
      <c:valAx>
        <c:axId val="-143426169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527895752088192"/>
              <c:y val="0.824727545255410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1152"/>
        <c:crossesAt val="-0.04"/>
        <c:crossBetween val="midCat"/>
      </c:valAx>
      <c:valAx>
        <c:axId val="-143426115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53289896703409E-2"/>
              <c:y val="0.434276823347051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16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u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903075601538833"/>
          <c:y val="3.17470181959266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706125558618776"/>
          <c:y val="0.23810263646944996"/>
          <c:w val="0.80025846207369666"/>
          <c:h val="0.55358862979147117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(benchmark)'!$O$33:$O$83</c:f>
              <c:numCache>
                <c:formatCode>General</c:formatCode>
                <c:ptCount val="51"/>
                <c:pt idx="0">
                  <c:v>0</c:v>
                </c:pt>
                <c:pt idx="1">
                  <c:v>-2.3234166878689832E-4</c:v>
                </c:pt>
                <c:pt idx="2">
                  <c:v>5.770307413719214E-4</c:v>
                </c:pt>
                <c:pt idx="3">
                  <c:v>1.3025603753629642E-3</c:v>
                </c:pt>
                <c:pt idx="4">
                  <c:v>1.9507976356328465E-3</c:v>
                </c:pt>
                <c:pt idx="5">
                  <c:v>2.5278371851249161E-3</c:v>
                </c:pt>
                <c:pt idx="6">
                  <c:v>3.0393477055740649E-3</c:v>
                </c:pt>
                <c:pt idx="7">
                  <c:v>3.4905997888544297E-3</c:v>
                </c:pt>
                <c:pt idx="8">
                  <c:v>3.8864920753353903E-3</c:v>
                </c:pt>
                <c:pt idx="9">
                  <c:v>4.231575746383099E-3</c:v>
                </c:pt>
                <c:pt idx="10">
                  <c:v>4.5300774717283183E-3</c:v>
                </c:pt>
                <c:pt idx="11">
                  <c:v>4.7859209063833988E-3</c:v>
                </c:pt>
                <c:pt idx="12">
                  <c:v>5.0027468261095815E-3</c:v>
                </c:pt>
                <c:pt idx="13">
                  <c:v>5.1839319850898744E-3</c:v>
                </c:pt>
                <c:pt idx="14">
                  <c:v>5.3326067744326657E-3</c:v>
                </c:pt>
                <c:pt idx="15">
                  <c:v>5.4516717553988684E-3</c:v>
                </c:pt>
                <c:pt idx="16">
                  <c:v>5.5438131367931175E-3</c:v>
                </c:pt>
                <c:pt idx="17">
                  <c:v>5.6115172617711047E-3</c:v>
                </c:pt>
                <c:pt idx="18">
                  <c:v>5.6570841653750285E-3</c:v>
                </c:pt>
                <c:pt idx="19">
                  <c:v>5.6826402604029666E-3</c:v>
                </c:pt>
                <c:pt idx="20">
                  <c:v>5.6901502057318219E-3</c:v>
                </c:pt>
                <c:pt idx="21">
                  <c:v>5.6814280079346725E-3</c:v>
                </c:pt>
                <c:pt idx="22">
                  <c:v>5.6581474039496208E-3</c:v>
                </c:pt>
                <c:pt idx="23">
                  <c:v>5.6218515696570609E-3</c:v>
                </c:pt>
                <c:pt idx="24">
                  <c:v>5.5739621964950668E-3</c:v>
                </c:pt>
                <c:pt idx="25">
                  <c:v>5.5157879756780447E-3</c:v>
                </c:pt>
                <c:pt idx="26">
                  <c:v>5.4485325271723291E-3</c:v>
                </c:pt>
                <c:pt idx="27">
                  <c:v>5.3733018083151488E-3</c:v>
                </c:pt>
                <c:pt idx="28">
                  <c:v>5.2911110348316699E-3</c:v>
                </c:pt>
                <c:pt idx="29">
                  <c:v>5.2028911450008554E-3</c:v>
                </c:pt>
                <c:pt idx="30">
                  <c:v>5.1094948358369066E-3</c:v>
                </c:pt>
                <c:pt idx="31">
                  <c:v>5.0117021983822532E-3</c:v>
                </c:pt>
                <c:pt idx="32">
                  <c:v>4.9102259775434488E-3</c:v>
                </c:pt>
                <c:pt idx="33">
                  <c:v>4.805716480336928E-3</c:v>
                </c:pt>
                <c:pt idx="34">
                  <c:v>4.6987661549412378E-3</c:v>
                </c:pt>
                <c:pt idx="35">
                  <c:v>4.5899138615706362E-3</c:v>
                </c:pt>
                <c:pt idx="36">
                  <c:v>4.4796488548865098E-3</c:v>
                </c:pt>
                <c:pt idx="37">
                  <c:v>4.3684144964430804E-3</c:v>
                </c:pt>
                <c:pt idx="38">
                  <c:v>4.2566117145175332E-3</c:v>
                </c:pt>
                <c:pt idx="39">
                  <c:v>4.1446022275978007E-3</c:v>
                </c:pt>
                <c:pt idx="40">
                  <c:v>4.0327115467895152E-3</c:v>
                </c:pt>
                <c:pt idx="41">
                  <c:v>3.9212317714532987E-3</c:v>
                </c:pt>
                <c:pt idx="42">
                  <c:v>3.8104241914909149E-3</c:v>
                </c:pt>
                <c:pt idx="43">
                  <c:v>3.7005217088604114E-3</c:v>
                </c:pt>
                <c:pt idx="44">
                  <c:v>3.5917310901130203E-3</c:v>
                </c:pt>
                <c:pt idx="45">
                  <c:v>3.4842350610052039E-3</c:v>
                </c:pt>
                <c:pt idx="46">
                  <c:v>3.3781942535449387E-3</c:v>
                </c:pt>
                <c:pt idx="47">
                  <c:v>3.2737490151795103E-3</c:v>
                </c:pt>
                <c:pt idx="48">
                  <c:v>3.1710210892200406E-3</c:v>
                </c:pt>
                <c:pt idx="49">
                  <c:v>3.0701151750235313E-3</c:v>
                </c:pt>
                <c:pt idx="50">
                  <c:v>2.9711203759138901E-3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B2-4503-9FE1-ECCB2B6FA593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'Productivy shocks (alternative)'!$O$33:$O$83</c:f>
              <c:numCache>
                <c:formatCode>General</c:formatCode>
                <c:ptCount val="51"/>
                <c:pt idx="0">
                  <c:v>0</c:v>
                </c:pt>
                <c:pt idx="1">
                  <c:v>4.0582528887523756E-3</c:v>
                </c:pt>
                <c:pt idx="2">
                  <c:v>4.6228933374735512E-3</c:v>
                </c:pt>
                <c:pt idx="3">
                  <c:v>5.1301652836256029E-3</c:v>
                </c:pt>
                <c:pt idx="4">
                  <c:v>5.5840431793755243E-3</c:v>
                </c:pt>
                <c:pt idx="5">
                  <c:v>5.9882607692582192E-3</c:v>
                </c:pt>
                <c:pt idx="6">
                  <c:v>6.3463247193186216E-3</c:v>
                </c:pt>
                <c:pt idx="7">
                  <c:v>6.6615275042972164E-3</c:v>
                </c:pt>
                <c:pt idx="8">
                  <c:v>6.9369595922533587E-3</c:v>
                </c:pt>
                <c:pt idx="9">
                  <c:v>7.1755209639639168E-3</c:v>
                </c:pt>
                <c:pt idx="10">
                  <c:v>7.3799320024839762E-3</c:v>
                </c:pt>
                <c:pt idx="11">
                  <c:v>7.5527437864063591E-3</c:v>
                </c:pt>
                <c:pt idx="12">
                  <c:v>7.6963478186022338E-3</c:v>
                </c:pt>
                <c:pt idx="13">
                  <c:v>7.812985220561286E-3</c:v>
                </c:pt>
                <c:pt idx="14">
                  <c:v>7.904755420872208E-3</c:v>
                </c:pt>
                <c:pt idx="15">
                  <c:v>7.9736243648880264E-3</c:v>
                </c:pt>
                <c:pt idx="16">
                  <c:v>8.0214322712021772E-3</c:v>
                </c:pt>
                <c:pt idx="17">
                  <c:v>8.0499009592158929E-3</c:v>
                </c:pt>
                <c:pt idx="18">
                  <c:v>8.0606407708019127E-3</c:v>
                </c:pt>
                <c:pt idx="19">
                  <c:v>8.0551571078601066E-3</c:v>
                </c:pt>
                <c:pt idx="20">
                  <c:v>8.034856606413867E-3</c:v>
                </c:pt>
                <c:pt idx="21">
                  <c:v>8.0010529668088429E-3</c:v>
                </c:pt>
                <c:pt idx="22">
                  <c:v>7.9549724585448196E-3</c:v>
                </c:pt>
                <c:pt idx="23">
                  <c:v>7.8977591172943399E-3</c:v>
                </c:pt>
                <c:pt idx="24">
                  <c:v>7.8304796507351233E-3</c:v>
                </c:pt>
                <c:pt idx="25">
                  <c:v>7.7541280689451073E-3</c:v>
                </c:pt>
                <c:pt idx="26">
                  <c:v>7.6696300542763067E-3</c:v>
                </c:pt>
                <c:pt idx="27">
                  <c:v>7.5778470848344489E-3</c:v>
                </c:pt>
                <c:pt idx="28">
                  <c:v>7.4795803249432281E-3</c:v>
                </c:pt>
                <c:pt idx="29">
                  <c:v>7.3755742952628205E-3</c:v>
                </c:pt>
                <c:pt idx="30">
                  <c:v>7.2665203345602079E-3</c:v>
                </c:pt>
                <c:pt idx="31">
                  <c:v>7.1530598644917003E-3</c:v>
                </c:pt>
                <c:pt idx="32">
                  <c:v>7.0357874681543225E-3</c:v>
                </c:pt>
                <c:pt idx="33">
                  <c:v>6.9152537925903429E-3</c:v>
                </c:pt>
                <c:pt idx="34">
                  <c:v>6.7919682848869836E-3</c:v>
                </c:pt>
                <c:pt idx="35">
                  <c:v>6.666401770999311E-3</c:v>
                </c:pt>
                <c:pt idx="36">
                  <c:v>6.5389888859372757E-3</c:v>
                </c:pt>
                <c:pt idx="37">
                  <c:v>6.4101303634962912E-3</c:v>
                </c:pt>
                <c:pt idx="38">
                  <c:v>6.2801951932734308E-3</c:v>
                </c:pt>
                <c:pt idx="39">
                  <c:v>6.1495226522968799E-3</c:v>
                </c:pt>
                <c:pt idx="40">
                  <c:v>6.0184242182036597E-3</c:v>
                </c:pt>
                <c:pt idx="41">
                  <c:v>5.8871853705285962E-3</c:v>
                </c:pt>
                <c:pt idx="42">
                  <c:v>5.7560672863150777E-3</c:v>
                </c:pt>
                <c:pt idx="43">
                  <c:v>5.6253084359241881E-3</c:v>
                </c:pt>
                <c:pt idx="44">
                  <c:v>5.4951260846025302E-3</c:v>
                </c:pt>
                <c:pt idx="45">
                  <c:v>5.3657177050693431E-3</c:v>
                </c:pt>
                <c:pt idx="46">
                  <c:v>5.2372623060996807E-3</c:v>
                </c:pt>
                <c:pt idx="47">
                  <c:v>5.1099216818115689E-3</c:v>
                </c:pt>
                <c:pt idx="48">
                  <c:v>4.9838415861103618E-3</c:v>
                </c:pt>
                <c:pt idx="49">
                  <c:v>4.8591528365023069E-3</c:v>
                </c:pt>
                <c:pt idx="50">
                  <c:v>4.7359723512609454E-3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B2-4503-9FE1-ECCB2B6FA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9312"/>
        <c:axId val="-1434258976"/>
      </c:scatterChart>
      <c:valAx>
        <c:axId val="-143426931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1520289310146017"/>
              <c:y val="0.825422473094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58976"/>
        <c:crosses val="autoZero"/>
        <c:crossBetween val="midCat"/>
      </c:valAx>
      <c:valAx>
        <c:axId val="-1434258976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0" baseline="0">
                    <a:effectLst/>
                  </a:rPr>
                  <a:t>* </a:t>
                </a:r>
                <a:r>
                  <a:rPr lang="pt-PT" sz="1400"/>
                  <a:t>(utils)</a:t>
                </a:r>
              </a:p>
            </c:rich>
          </c:tx>
          <c:layout>
            <c:manualLayout>
              <c:xMode val="edge"/>
              <c:yMode val="edge"/>
              <c:x val="2.1028689514345313E-2"/>
              <c:y val="0.458347575203691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93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G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043791766604939"/>
          <c:y val="3.23242563823522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72101628291896"/>
          <c:y val="0.2404116568437448"/>
          <c:w val="0.83729019600793153"/>
          <c:h val="0.559613688619473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(alternative)'!$E$32</c:f>
              <c:strCache>
                <c:ptCount val="1"/>
              </c:strCache>
            </c:strRef>
          </c:tx>
          <c:spPr>
            <a:ln w="38100">
              <a:solidFill>
                <a:srgbClr val="993366"/>
              </a:solidFill>
              <a:prstDash val="solid"/>
            </a:ln>
          </c:spPr>
          <c:marker>
            <c:symbol val="none"/>
          </c:marker>
          <c:xVal>
            <c:numRef>
              <c:f>'Fiscal shocks (alternative)'!$A$33:$A$83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(alternative)'!$E$33:$E$83</c:f>
              <c:numCache>
                <c:formatCode>General</c:formatCode>
                <c:ptCount val="51"/>
                <c:pt idx="0">
                  <c:v>0</c:v>
                </c:pt>
                <c:pt idx="1">
                  <c:v>0.01</c:v>
                </c:pt>
                <c:pt idx="2">
                  <c:v>9.4999999999999998E-3</c:v>
                </c:pt>
                <c:pt idx="3">
                  <c:v>9.025E-3</c:v>
                </c:pt>
                <c:pt idx="4">
                  <c:v>8.5737499999999998E-3</c:v>
                </c:pt>
                <c:pt idx="5">
                  <c:v>8.1450624999999995E-3</c:v>
                </c:pt>
                <c:pt idx="6">
                  <c:v>7.7378093749999989E-3</c:v>
                </c:pt>
                <c:pt idx="7">
                  <c:v>7.3509189062499983E-3</c:v>
                </c:pt>
                <c:pt idx="8">
                  <c:v>6.9833729609374978E-3</c:v>
                </c:pt>
                <c:pt idx="9">
                  <c:v>6.6342043128906226E-3</c:v>
                </c:pt>
                <c:pt idx="10">
                  <c:v>6.302494097246091E-3</c:v>
                </c:pt>
                <c:pt idx="11">
                  <c:v>5.9873693923837863E-3</c:v>
                </c:pt>
                <c:pt idx="12">
                  <c:v>5.6880009227645969E-3</c:v>
                </c:pt>
                <c:pt idx="13">
                  <c:v>5.4036008766263667E-3</c:v>
                </c:pt>
                <c:pt idx="14">
                  <c:v>5.1334208327950479E-3</c:v>
                </c:pt>
                <c:pt idx="15">
                  <c:v>4.8767497911552955E-3</c:v>
                </c:pt>
                <c:pt idx="16">
                  <c:v>4.6329123015975303E-3</c:v>
                </c:pt>
                <c:pt idx="17">
                  <c:v>4.4012666865176535E-3</c:v>
                </c:pt>
                <c:pt idx="18">
                  <c:v>4.1812033521917711E-3</c:v>
                </c:pt>
                <c:pt idx="19">
                  <c:v>3.972143184582182E-3</c:v>
                </c:pt>
                <c:pt idx="20">
                  <c:v>3.7735360253530726E-3</c:v>
                </c:pt>
                <c:pt idx="21">
                  <c:v>3.5848592240854188E-3</c:v>
                </c:pt>
                <c:pt idx="22">
                  <c:v>3.4056162628811476E-3</c:v>
                </c:pt>
                <c:pt idx="23">
                  <c:v>3.2353354497370902E-3</c:v>
                </c:pt>
                <c:pt idx="24">
                  <c:v>3.0735686772502355E-3</c:v>
                </c:pt>
                <c:pt idx="25">
                  <c:v>2.9198902433877237E-3</c:v>
                </c:pt>
                <c:pt idx="26">
                  <c:v>2.7738957312183374E-3</c:v>
                </c:pt>
                <c:pt idx="27">
                  <c:v>2.6352009446574203E-3</c:v>
                </c:pt>
                <c:pt idx="28">
                  <c:v>2.5034408974245492E-3</c:v>
                </c:pt>
                <c:pt idx="29">
                  <c:v>2.3782688525533216E-3</c:v>
                </c:pt>
                <c:pt idx="30">
                  <c:v>2.2593554099256553E-3</c:v>
                </c:pt>
                <c:pt idx="31">
                  <c:v>2.1463876394293723E-3</c:v>
                </c:pt>
                <c:pt idx="32">
                  <c:v>2.0390682574579037E-3</c:v>
                </c:pt>
                <c:pt idx="33">
                  <c:v>1.9371148445850085E-3</c:v>
                </c:pt>
                <c:pt idx="34">
                  <c:v>1.8402591023557579E-3</c:v>
                </c:pt>
                <c:pt idx="35">
                  <c:v>1.7482461472379698E-3</c:v>
                </c:pt>
                <c:pt idx="36">
                  <c:v>1.6608338398760713E-3</c:v>
                </c:pt>
                <c:pt idx="37">
                  <c:v>1.5777921478822676E-3</c:v>
                </c:pt>
                <c:pt idx="38">
                  <c:v>1.4989025404881541E-3</c:v>
                </c:pt>
                <c:pt idx="39">
                  <c:v>1.4239574134637463E-3</c:v>
                </c:pt>
                <c:pt idx="40">
                  <c:v>1.3527595427905588E-3</c:v>
                </c:pt>
                <c:pt idx="41">
                  <c:v>1.2851215656510308E-3</c:v>
                </c:pt>
                <c:pt idx="42">
                  <c:v>1.2208654873684791E-3</c:v>
                </c:pt>
                <c:pt idx="43">
                  <c:v>1.1598222130000551E-3</c:v>
                </c:pt>
                <c:pt idx="44">
                  <c:v>1.1018311023500522E-3</c:v>
                </c:pt>
                <c:pt idx="45">
                  <c:v>1.0467395472325495E-3</c:v>
                </c:pt>
                <c:pt idx="46">
                  <c:v>9.9440256987092207E-4</c:v>
                </c:pt>
                <c:pt idx="47">
                  <c:v>9.4468244137737591E-4</c:v>
                </c:pt>
                <c:pt idx="48">
                  <c:v>8.9744831930850706E-4</c:v>
                </c:pt>
                <c:pt idx="49">
                  <c:v>8.5257590334308171E-4</c:v>
                </c:pt>
                <c:pt idx="50">
                  <c:v>8.0994710817592762E-4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0D-43CC-9D57-EC9C3CBAA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70944"/>
        <c:axId val="-1434268768"/>
      </c:scatterChart>
      <c:valAx>
        <c:axId val="-143427094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 </a:t>
                </a:r>
                <a:r>
                  <a:rPr lang="pt-PT" sz="1400"/>
                  <a:t>(quarters)</a:t>
                </a:r>
              </a:p>
            </c:rich>
          </c:tx>
          <c:layout>
            <c:manualLayout>
              <c:xMode val="edge"/>
              <c:yMode val="edge"/>
              <c:x val="0.49647770777371725"/>
              <c:y val="0.894977848586377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8768"/>
        <c:crosses val="autoZero"/>
        <c:crossBetween val="midCat"/>
      </c:valAx>
      <c:valAx>
        <c:axId val="-143426876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G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G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27075391750377E-2"/>
              <c:y val="0.402032938755506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7094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K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10870469617968"/>
          <c:y val="3.22590721410704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23657947273897"/>
          <c:y val="0.23992684904921138"/>
          <c:w val="0.81981327450421049"/>
          <c:h val="0.48791846613369033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(benchmark)'!$I$33:$I$83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-3.7814559627416742E-5</c:v>
                </c:pt>
                <c:pt idx="3">
                  <c:v>-7.168240425519675E-5</c:v>
                </c:pt>
                <c:pt idx="4">
                  <c:v>-1.0191265415920097E-4</c:v>
                </c:pt>
                <c:pt idx="5">
                  <c:v>-1.2879289584900421E-4</c:v>
                </c:pt>
                <c:pt idx="6">
                  <c:v>-1.5259058920512515E-4</c:v>
                </c:pt>
                <c:pt idx="7">
                  <c:v>-1.7355438629280501E-4</c:v>
                </c:pt>
                <c:pt idx="8">
                  <c:v>-1.9191536724535551E-4</c:v>
                </c:pt>
                <c:pt idx="9">
                  <c:v>-2.0788819828733413E-4</c:v>
                </c:pt>
                <c:pt idx="10">
                  <c:v>-2.2167221666406783E-4</c:v>
                </c:pt>
                <c:pt idx="11">
                  <c:v>-2.3345244695822769E-4</c:v>
                </c:pt>
                <c:pt idx="12">
                  <c:v>-2.4340055300521048E-4</c:v>
                </c:pt>
                <c:pt idx="13">
                  <c:v>-2.5167572936602648E-4</c:v>
                </c:pt>
                <c:pt idx="14">
                  <c:v>-2.5842553607829781E-4</c:v>
                </c:pt>
                <c:pt idx="15">
                  <c:v>-2.6378668018196496E-4</c:v>
                </c:pt>
                <c:pt idx="16">
                  <c:v>-2.6788574730555732E-4</c:v>
                </c:pt>
                <c:pt idx="17">
                  <c:v>-2.7083988640063213E-4</c:v>
                </c:pt>
                <c:pt idx="18">
                  <c:v>-2.7275745052549201E-4</c:v>
                </c:pt>
                <c:pt idx="19">
                  <c:v>-2.7373859640387067E-4</c:v>
                </c:pt>
                <c:pt idx="20">
                  <c:v>-2.7387584531927435E-4</c:v>
                </c:pt>
                <c:pt idx="21">
                  <c:v>-2.7325460775047875E-4</c:v>
                </c:pt>
                <c:pt idx="22">
                  <c:v>-2.7195367400772817E-4</c:v>
                </c:pt>
                <c:pt idx="23">
                  <c:v>-2.7004567299192321E-4</c:v>
                </c:pt>
                <c:pt idx="24">
                  <c:v>-2.6759750107000852E-4</c:v>
                </c:pt>
                <c:pt idx="25">
                  <c:v>-2.6467072293839778E-4</c:v>
                </c:pt>
                <c:pt idx="26">
                  <c:v>-2.6132194623214788E-4</c:v>
                </c:pt>
                <c:pt idx="27">
                  <c:v>-2.5760317153029297E-4</c:v>
                </c:pt>
                <c:pt idx="28">
                  <c:v>-2.5356211930686808E-4</c:v>
                </c:pt>
                <c:pt idx="29">
                  <c:v>-2.4924253528231185E-4</c:v>
                </c:pt>
                <c:pt idx="30">
                  <c:v>-2.4468447554078601E-4</c:v>
                </c:pt>
                <c:pt idx="31">
                  <c:v>-2.399245726951466E-4</c:v>
                </c:pt>
                <c:pt idx="32">
                  <c:v>-2.3499628430253292E-4</c:v>
                </c:pt>
                <c:pt idx="33">
                  <c:v>-2.2993012465950894E-4</c:v>
                </c:pt>
                <c:pt idx="34">
                  <c:v>-2.2475388103611668E-4</c:v>
                </c:pt>
                <c:pt idx="35">
                  <c:v>-2.1949281534281809E-4</c:v>
                </c:pt>
                <c:pt idx="36">
                  <c:v>-2.1416985216286347E-4</c:v>
                </c:pt>
                <c:pt idx="37">
                  <c:v>-2.0880575402489643E-4</c:v>
                </c:pt>
                <c:pt idx="38">
                  <c:v>-2.0341928473636633E-4</c:v>
                </c:pt>
                <c:pt idx="39">
                  <c:v>-1.9802736154736435E-4</c:v>
                </c:pt>
                <c:pt idx="40">
                  <c:v>-1.9264519686663044E-4</c:v>
                </c:pt>
                <c:pt idx="41">
                  <c:v>-1.8728643020651464E-4</c:v>
                </c:pt>
                <c:pt idx="42">
                  <c:v>-1.8196325099144217E-4</c:v>
                </c:pt>
                <c:pt idx="43">
                  <c:v>-1.7668651282476709E-4</c:v>
                </c:pt>
                <c:pt idx="44">
                  <c:v>-1.7146583977164796E-4</c:v>
                </c:pt>
                <c:pt idx="45">
                  <c:v>-1.6630972518059947E-4</c:v>
                </c:pt>
                <c:pt idx="46">
                  <c:v>-1.6122562353352917E-4</c:v>
                </c:pt>
                <c:pt idx="47">
                  <c:v>-1.562200357832301E-4</c:v>
                </c:pt>
                <c:pt idx="48">
                  <c:v>-1.5129858860834995E-4</c:v>
                </c:pt>
                <c:pt idx="49">
                  <c:v>-1.4646610798868027E-4</c:v>
                </c:pt>
                <c:pt idx="50">
                  <c:v>-1.4172668747809927E-4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76-41A4-A629-FE51D7B88704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(alternative)'!$I$33:$I$83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-1.8747790003353248E-4</c:v>
                </c:pt>
                <c:pt idx="3">
                  <c:v>-3.5846520374739187E-4</c:v>
                </c:pt>
                <c:pt idx="4">
                  <c:v>-5.1405659246683583E-4</c:v>
                </c:pt>
                <c:pt idx="5">
                  <c:v>-6.5528175844159259E-4</c:v>
                </c:pt>
                <c:pt idx="6">
                  <c:v>-7.8310904358198995E-4</c:v>
                </c:pt>
                <c:pt idx="7">
                  <c:v>-8.9844888148103599E-4</c:v>
                </c:pt>
                <c:pt idx="8">
                  <c:v>-1.002157053119102E-3</c:v>
                </c:pt>
                <c:pt idx="9">
                  <c:v>-1.0950377661067294E-3</c:v>
                </c:pt>
                <c:pt idx="10">
                  <c:v>-1.1778465668078244E-3</c:v>
                </c:pt>
                <c:pt idx="11">
                  <c:v>-1.2512930941986815E-3</c:v>
                </c:pt>
                <c:pt idx="12">
                  <c:v>-1.316043683856543E-3</c:v>
                </c:pt>
                <c:pt idx="13">
                  <c:v>-1.3727238300334814E-3</c:v>
                </c:pt>
                <c:pt idx="14">
                  <c:v>-1.4219205133560505E-3</c:v>
                </c:pt>
                <c:pt idx="15">
                  <c:v>-1.4641844012972492E-3</c:v>
                </c:pt>
                <c:pt idx="16">
                  <c:v>-1.5000319281937731E-3</c:v>
                </c:pt>
                <c:pt idx="17">
                  <c:v>-1.5299472612272586E-3</c:v>
                </c:pt>
                <c:pt idx="18">
                  <c:v>-1.5543841584522526E-3</c:v>
                </c:pt>
                <c:pt idx="19">
                  <c:v>-1.5737677246350527E-3</c:v>
                </c:pt>
                <c:pt idx="20">
                  <c:v>-1.5884960703654335E-3</c:v>
                </c:pt>
                <c:pt idx="21">
                  <c:v>-1.5989418796167991E-3</c:v>
                </c:pt>
                <c:pt idx="22">
                  <c:v>-1.6054538906586434E-3</c:v>
                </c:pt>
                <c:pt idx="23">
                  <c:v>-1.6083582949676261E-3</c:v>
                </c:pt>
                <c:pt idx="24">
                  <c:v>-1.6079600585393301E-3</c:v>
                </c:pt>
                <c:pt idx="25">
                  <c:v>-1.60454416977121E-3</c:v>
                </c:pt>
                <c:pt idx="26">
                  <c:v>-1.5983768178676782E-3</c:v>
                </c:pt>
                <c:pt idx="27">
                  <c:v>-1.5897065055101233E-3</c:v>
                </c:pt>
                <c:pt idx="28">
                  <c:v>-1.5787650993373049E-3</c:v>
                </c:pt>
                <c:pt idx="29">
                  <c:v>-1.5657688215944766E-3</c:v>
                </c:pt>
                <c:pt idx="30">
                  <c:v>-1.550919186132229E-3</c:v>
                </c:pt>
                <c:pt idx="31">
                  <c:v>-1.534403881767898E-3</c:v>
                </c:pt>
                <c:pt idx="32">
                  <c:v>-1.516397605863007E-3</c:v>
                </c:pt>
                <c:pt idx="33">
                  <c:v>-1.4970628508191185E-3</c:v>
                </c:pt>
                <c:pt idx="34">
                  <c:v>-1.4765506460512647E-3</c:v>
                </c:pt>
                <c:pt idx="35">
                  <c:v>-1.4550012578623812E-3</c:v>
                </c:pt>
                <c:pt idx="36">
                  <c:v>-1.4325448495135062E-3</c:v>
                </c:pt>
                <c:pt idx="37">
                  <c:v>-1.4093021036625665E-3</c:v>
                </c:pt>
                <c:pt idx="38">
                  <c:v>-1.3853848092289945E-3</c:v>
                </c:pt>
                <c:pt idx="39">
                  <c:v>-1.3608964146318962E-3</c:v>
                </c:pt>
                <c:pt idx="40">
                  <c:v>-1.3359325492456806E-3</c:v>
                </c:pt>
                <c:pt idx="41">
                  <c:v>-1.3105815148186997E-3</c:v>
                </c:pt>
                <c:pt idx="42">
                  <c:v>-1.284924748507231E-3</c:v>
                </c:pt>
                <c:pt idx="43">
                  <c:v>-1.2590372590888029E-3</c:v>
                </c:pt>
                <c:pt idx="44">
                  <c:v>-1.2329880378351725E-3</c:v>
                </c:pt>
                <c:pt idx="45">
                  <c:v>-1.2068404454459608E-3</c:v>
                </c:pt>
                <c:pt idx="46">
                  <c:v>-1.1806525763688109E-3</c:v>
                </c:pt>
                <c:pt idx="47">
                  <c:v>-1.1544776017607557E-3</c:v>
                </c:pt>
                <c:pt idx="48">
                  <c:v>-1.1283640922780302E-3</c:v>
                </c:pt>
                <c:pt idx="49">
                  <c:v>-1.1023563218176835E-3</c:v>
                </c:pt>
                <c:pt idx="50">
                  <c:v>-1.0764945532738114E-3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76-41A4-A629-FE51D7B88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56800"/>
        <c:axId val="-1434264416"/>
      </c:scatterChart>
      <c:valAx>
        <c:axId val="-143425680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531594075044017"/>
              <c:y val="0.82260633959729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4416"/>
        <c:crossesAt val="-0.18"/>
        <c:crossBetween val="midCat"/>
      </c:valAx>
      <c:valAx>
        <c:axId val="-1434264416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02067444074407E-2"/>
              <c:y val="0.36896313761349309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568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C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060139413498894"/>
          <c:y val="3.21296008266491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06331766905359"/>
          <c:y val="0.23896390614820343"/>
          <c:w val="0.8200250593226428"/>
          <c:h val="0.48997641260640035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(benchmark)'!$J$33:$J$83</c:f>
              <c:numCache>
                <c:formatCode>General</c:formatCode>
                <c:ptCount val="51"/>
                <c:pt idx="0">
                  <c:v>0</c:v>
                </c:pt>
                <c:pt idx="1">
                  <c:v>-1.2106912216182744E-3</c:v>
                </c:pt>
                <c:pt idx="2">
                  <c:v>-1.1731104001237445E-3</c:v>
                </c:pt>
                <c:pt idx="3">
                  <c:v>-1.1361606191698814E-3</c:v>
                </c:pt>
                <c:pt idx="4">
                  <c:v>-1.0998781808292915E-3</c:v>
                </c:pt>
                <c:pt idx="5">
                  <c:v>-1.0642938828266668E-3</c:v>
                </c:pt>
                <c:pt idx="6">
                  <c:v>-1.0294334943413096E-3</c:v>
                </c:pt>
                <c:pt idx="7">
                  <c:v>-9.9531819711366765E-4</c:v>
                </c:pt>
                <c:pt idx="8">
                  <c:v>-9.6196499418363629E-4</c:v>
                </c:pt>
                <c:pt idx="9">
                  <c:v>-9.2938708843974896E-4</c:v>
                </c:pt>
                <c:pt idx="10">
                  <c:v>-8.97594233018945E-4</c:v>
                </c:pt>
                <c:pt idx="11">
                  <c:v>-8.6659305546578596E-4</c:v>
                </c:pt>
                <c:pt idx="12">
                  <c:v>-8.3638735743728557E-4</c:v>
                </c:pt>
                <c:pt idx="13">
                  <c:v>-8.069783916244337E-4</c:v>
                </c:pt>
                <c:pt idx="14">
                  <c:v>-7.7836511745356352E-4</c:v>
                </c:pt>
                <c:pt idx="15">
                  <c:v>-7.5054443702949746E-4</c:v>
                </c:pt>
                <c:pt idx="16">
                  <c:v>-7.2351141268751852E-4</c:v>
                </c:pt>
                <c:pt idx="17">
                  <c:v>-6.9725946743224155E-4</c:v>
                </c:pt>
                <c:pt idx="18">
                  <c:v>-6.7178056945806574E-4</c:v>
                </c:pt>
                <c:pt idx="19">
                  <c:v>-6.4706540186772231E-4</c:v>
                </c:pt>
                <c:pt idx="20">
                  <c:v>-6.2310351863217655E-4</c:v>
                </c:pt>
                <c:pt idx="21">
                  <c:v>-5.9988348776649099E-4</c:v>
                </c:pt>
                <c:pt idx="22">
                  <c:v>-5.773930226319491E-4</c:v>
                </c:pt>
                <c:pt idx="23">
                  <c:v>-5.5561910221447585E-4</c:v>
                </c:pt>
                <c:pt idx="24">
                  <c:v>-5.3454808117295717E-4</c:v>
                </c:pt>
                <c:pt idx="25">
                  <c:v>-5.1416579039819711E-4</c:v>
                </c:pt>
                <c:pt idx="26">
                  <c:v>-4.9445762877375226E-4</c:v>
                </c:pt>
                <c:pt idx="27">
                  <c:v>-4.7540864678353577E-4</c:v>
                </c:pt>
                <c:pt idx="28">
                  <c:v>-4.5700362256769129E-4</c:v>
                </c:pt>
                <c:pt idx="29">
                  <c:v>-4.3922713098762557E-4</c:v>
                </c:pt>
                <c:pt idx="30">
                  <c:v>-4.2206360622307638E-4</c:v>
                </c:pt>
                <c:pt idx="31">
                  <c:v>-4.0549739838852453E-4</c:v>
                </c:pt>
                <c:pt idx="32">
                  <c:v>-3.8951282462298134E-4</c:v>
                </c:pt>
                <c:pt idx="33">
                  <c:v>-3.7409421507605581E-4</c:v>
                </c:pt>
                <c:pt idx="34">
                  <c:v>-3.5922595418408745E-4</c:v>
                </c:pt>
                <c:pt idx="35">
                  <c:v>-3.4489251760291026E-4</c:v>
                </c:pt>
                <c:pt idx="36">
                  <c:v>-3.3107850513835557E-4</c:v>
                </c:pt>
                <c:pt idx="37">
                  <c:v>-3.1776866999180873E-4</c:v>
                </c:pt>
                <c:pt idx="38">
                  <c:v>-3.049479446158961E-4</c:v>
                </c:pt>
                <c:pt idx="39">
                  <c:v>-2.9260146345460068E-4</c:v>
                </c:pt>
                <c:pt idx="40">
                  <c:v>-2.807145828226886E-4</c:v>
                </c:pt>
                <c:pt idx="41">
                  <c:v>-2.6927289816119953E-4</c:v>
                </c:pt>
                <c:pt idx="42">
                  <c:v>-2.5826225888881836E-4</c:v>
                </c:pt>
                <c:pt idx="43">
                  <c:v>-2.4766878105313801E-4</c:v>
                </c:pt>
                <c:pt idx="44">
                  <c:v>-2.374788579710654E-4</c:v>
                </c:pt>
                <c:pt idx="45">
                  <c:v>-2.2767916903385142E-4</c:v>
                </c:pt>
                <c:pt idx="46">
                  <c:v>-2.1825668683937786E-4</c:v>
                </c:pt>
                <c:pt idx="47">
                  <c:v>-2.0919868280234896E-4</c:v>
                </c:pt>
                <c:pt idx="48">
                  <c:v>-2.0049273138185995E-4</c:v>
                </c:pt>
                <c:pt idx="49">
                  <c:v>-1.9212671305539634E-4</c:v>
                </c:pt>
                <c:pt idx="50">
                  <c:v>-1.8408881615860565E-4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22-4E54-A9B3-321AE1D1AC59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(alternative)'!$J$33:$J$83</c:f>
              <c:numCache>
                <c:formatCode>General</c:formatCode>
                <c:ptCount val="51"/>
                <c:pt idx="0">
                  <c:v>0</c:v>
                </c:pt>
                <c:pt idx="1">
                  <c:v>-4.129782639908975E-3</c:v>
                </c:pt>
                <c:pt idx="2">
                  <c:v>-4.0759643393101126E-3</c:v>
                </c:pt>
                <c:pt idx="3">
                  <c:v>-4.019041536218247E-3</c:v>
                </c:pt>
                <c:pt idx="4">
                  <c:v>-3.9593894510508935E-3</c:v>
                </c:pt>
                <c:pt idx="5">
                  <c:v>-3.8973561921361644E-3</c:v>
                </c:pt>
                <c:pt idx="6">
                  <c:v>-3.833264428325594E-3</c:v>
                </c:pt>
                <c:pt idx="7">
                  <c:v>-3.767412965942611E-3</c:v>
                </c:pt>
                <c:pt idx="8">
                  <c:v>-3.7000782353066924E-3</c:v>
                </c:pt>
                <c:pt idx="9">
                  <c:v>-3.6315156917938645E-3</c:v>
                </c:pt>
                <c:pt idx="10">
                  <c:v>-3.5619611361295154E-3</c:v>
                </c:pt>
                <c:pt idx="11">
                  <c:v>-3.4916319583586423E-3</c:v>
                </c:pt>
                <c:pt idx="12">
                  <c:v>-3.4207283097009399E-3</c:v>
                </c:pt>
                <c:pt idx="13">
                  <c:v>-3.3494342062729346E-3</c:v>
                </c:pt>
                <c:pt idx="14">
                  <c:v>-3.2779185684459616E-3</c:v>
                </c:pt>
                <c:pt idx="15">
                  <c:v>-3.2063361994065882E-3</c:v>
                </c:pt>
                <c:pt idx="16">
                  <c:v>-3.1348287062945338E-3</c:v>
                </c:pt>
                <c:pt idx="17">
                  <c:v>-3.0635253671116788E-3</c:v>
                </c:pt>
                <c:pt idx="18">
                  <c:v>-2.9925439464238007E-3</c:v>
                </c:pt>
                <c:pt idx="19">
                  <c:v>-2.9219914627138513E-3</c:v>
                </c:pt>
                <c:pt idx="20">
                  <c:v>-2.8519649100912968E-3</c:v>
                </c:pt>
                <c:pt idx="21">
                  <c:v>-2.7825519369159349E-3</c:v>
                </c:pt>
                <c:pt idx="22">
                  <c:v>-2.7138314837561782E-3</c:v>
                </c:pt>
                <c:pt idx="23">
                  <c:v>-2.6458743829707275E-3</c:v>
                </c:pt>
                <c:pt idx="24">
                  <c:v>-2.5787439220783899E-3</c:v>
                </c:pt>
                <c:pt idx="25">
                  <c:v>-2.5124963729632396E-3</c:v>
                </c:pt>
                <c:pt idx="26">
                  <c:v>-2.4471814888509672E-3</c:v>
                </c:pt>
                <c:pt idx="27">
                  <c:v>-2.3828429708868237E-3</c:v>
                </c:pt>
                <c:pt idx="28">
                  <c:v>-2.3195189060457675E-3</c:v>
                </c:pt>
                <c:pt idx="29">
                  <c:v>-2.2572421780108357E-3</c:v>
                </c:pt>
                <c:pt idx="30">
                  <c:v>-2.1960408525663402E-3</c:v>
                </c:pt>
                <c:pt idx="31">
                  <c:v>-2.1359385389676825E-3</c:v>
                </c:pt>
                <c:pt idx="32">
                  <c:v>-2.0769547286694388E-3</c:v>
                </c:pt>
                <c:pt idx="33">
                  <c:v>-2.0191051127173821E-3</c:v>
                </c:pt>
                <c:pt idx="34">
                  <c:v>-1.9624018790382653E-3</c:v>
                </c:pt>
                <c:pt idx="35">
                  <c:v>-1.9068539907931498E-3</c:v>
                </c:pt>
                <c:pt idx="36">
                  <c:v>-1.8524674468956728E-3</c:v>
                </c:pt>
                <c:pt idx="37">
                  <c:v>-1.7992455257357085E-3</c:v>
                </c:pt>
                <c:pt idx="38">
                  <c:v>-1.7471890130912227E-3</c:v>
                </c:pt>
                <c:pt idx="39">
                  <c:v>-1.6962964151565293E-3</c:v>
                </c:pt>
                <c:pt idx="40">
                  <c:v>-1.6465641575635443E-3</c:v>
                </c:pt>
                <c:pt idx="41">
                  <c:v>-1.5979867712237596E-3</c:v>
                </c:pt>
                <c:pt idx="42">
                  <c:v>-1.5505570657724462E-3</c:v>
                </c:pt>
                <c:pt idx="43">
                  <c:v>-1.5042662913528706E-3</c:v>
                </c:pt>
                <c:pt idx="44">
                  <c:v>-1.4591042894369331E-3</c:v>
                </c:pt>
                <c:pt idx="45">
                  <c:v>-1.4150596333395273E-3</c:v>
                </c:pt>
                <c:pt idx="46">
                  <c:v>-1.3721197590468976E-3</c:v>
                </c:pt>
                <c:pt idx="47">
                  <c:v>-1.3302710869442815E-3</c:v>
                </c:pt>
                <c:pt idx="48">
                  <c:v>-1.2894991349950251E-3</c:v>
                </c:pt>
                <c:pt idx="49">
                  <c:v>-1.2497886238920617E-3</c:v>
                </c:pt>
                <c:pt idx="50">
                  <c:v>-1.2111235746730489E-3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22-4E54-A9B3-321AE1D1A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8224"/>
        <c:axId val="-1434267680"/>
      </c:scatterChart>
      <c:valAx>
        <c:axId val="-143426822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472130624019196"/>
              <c:y val="0.8233210211828857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7680"/>
        <c:crossesAt val="-0.45"/>
        <c:crossBetween val="midCat"/>
      </c:valAx>
      <c:valAx>
        <c:axId val="-1434267680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77117744343717E-2"/>
              <c:y val="0.36949040950646583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822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L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27130149832216"/>
          <c:y val="3.20651985139369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84001329237147"/>
          <c:y val="0.24048898885452746"/>
          <c:w val="0.82728881813302124"/>
          <c:h val="0.4889942773375392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(benchmark)'!$K$33:$K$83</c:f>
              <c:numCache>
                <c:formatCode>General</c:formatCode>
                <c:ptCount val="51"/>
                <c:pt idx="0">
                  <c:v>0</c:v>
                </c:pt>
                <c:pt idx="1">
                  <c:v>1.452828216354523E-3</c:v>
                </c:pt>
                <c:pt idx="2">
                  <c:v>1.3926054585081233E-3</c:v>
                </c:pt>
                <c:pt idx="3">
                  <c:v>1.3347186333012265E-3</c:v>
                </c:pt>
                <c:pt idx="4">
                  <c:v>1.2790876551794989E-3</c:v>
                </c:pt>
                <c:pt idx="5">
                  <c:v>1.2256344468758952E-3</c:v>
                </c:pt>
                <c:pt idx="6">
                  <c:v>1.1742829475187909E-3</c:v>
                </c:pt>
                <c:pt idx="7">
                  <c:v>1.1249591144343121E-3</c:v>
                </c:pt>
                <c:pt idx="8">
                  <c:v>1.0775909192789605E-3</c:v>
                </c:pt>
                <c:pt idx="9">
                  <c:v>1.03210833908938E-3</c:v>
                </c:pt>
                <c:pt idx="10">
                  <c:v>9.8844334279028128E-4</c:v>
                </c:pt>
                <c:pt idx="11">
                  <c:v>9.4652987365888568E-4</c:v>
                </c:pt>
                <c:pt idx="12">
                  <c:v>9.0630382820458685E-4</c:v>
                </c:pt>
                <c:pt idx="13">
                  <c:v>8.67703031885645E-4</c:v>
                </c:pt>
                <c:pt idx="14">
                  <c:v>8.3066721205045206E-4</c:v>
                </c:pt>
                <c:pt idx="15">
                  <c:v>7.9513796845904941E-4</c:v>
                </c:pt>
                <c:pt idx="16">
                  <c:v>7.6105874171101195E-4</c:v>
                </c:pt>
                <c:pt idx="17">
                  <c:v>7.2837477987834707E-4</c:v>
                </c:pt>
                <c:pt idx="18">
                  <c:v>6.9703310361658027E-4</c:v>
                </c:pt>
                <c:pt idx="19">
                  <c:v>6.6698247000357078E-4</c:v>
                </c:pt>
                <c:pt idx="20">
                  <c:v>6.3817333533368651E-4</c:v>
                </c:pt>
                <c:pt idx="21">
                  <c:v>6.1055781707467676E-4</c:v>
                </c:pt>
                <c:pt idx="22">
                  <c:v>5.8408965517577223E-4</c:v>
                </c:pt>
                <c:pt idx="23">
                  <c:v>5.5872417289814982E-4</c:v>
                </c:pt>
                <c:pt idx="24">
                  <c:v>5.3441823732279341E-4</c:v>
                </c:pt>
                <c:pt idx="25">
                  <c:v>5.111302196759075E-4</c:v>
                </c:pt>
                <c:pt idx="26">
                  <c:v>4.8881995559828327E-4</c:v>
                </c:pt>
                <c:pt idx="27">
                  <c:v>4.6744870547232262E-4</c:v>
                </c:pt>
                <c:pt idx="28">
                  <c:v>4.4697911490871288E-4</c:v>
                </c:pt>
                <c:pt idx="29">
                  <c:v>4.2737517548393784E-4</c:v>
                </c:pt>
                <c:pt idx="30">
                  <c:v>4.0860218580986499E-4</c:v>
                </c:pt>
                <c:pt idx="31">
                  <c:v>3.9062671300748458E-4</c:v>
                </c:pt>
                <c:pt idx="32">
                  <c:v>3.7341655464845228E-4</c:v>
                </c:pt>
                <c:pt idx="33">
                  <c:v>3.5694070122034452E-4</c:v>
                </c:pt>
                <c:pt idx="34">
                  <c:v>3.4116929916442929E-4</c:v>
                </c:pt>
                <c:pt idx="35">
                  <c:v>3.2607361452823686E-4</c:v>
                </c:pt>
                <c:pt idx="36">
                  <c:v>3.1162599726924678E-4</c:v>
                </c:pt>
                <c:pt idx="37">
                  <c:v>2.9779984624054364E-4</c:v>
                </c:pt>
                <c:pt idx="38">
                  <c:v>2.845695748843067E-4</c:v>
                </c:pt>
                <c:pt idx="39">
                  <c:v>2.7191057765444239E-4</c:v>
                </c:pt>
                <c:pt idx="40">
                  <c:v>2.5979919718552199E-4</c:v>
                </c:pt>
                <c:pt idx="41">
                  <c:v>2.4821269222141294E-4</c:v>
                </c:pt>
                <c:pt idx="42">
                  <c:v>2.3712920631356591E-4</c:v>
                </c:pt>
                <c:pt idx="43">
                  <c:v>2.2652773729581497E-4</c:v>
                </c:pt>
                <c:pt idx="44">
                  <c:v>2.1638810753973984E-4</c:v>
                </c:pt>
                <c:pt idx="45">
                  <c:v>2.0669093499210638E-4</c:v>
                </c:pt>
                <c:pt idx="46">
                  <c:v>1.974176049936203E-4</c:v>
                </c:pt>
                <c:pt idx="47">
                  <c:v>1.8855024287618352E-4</c:v>
                </c:pt>
                <c:pt idx="48">
                  <c:v>1.8007168733401194E-4</c:v>
                </c:pt>
                <c:pt idx="49">
                  <c:v>1.7196546456234066E-4</c:v>
                </c:pt>
                <c:pt idx="50">
                  <c:v>1.6421576315599502E-4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90-43A1-A644-70631EBB302F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(alternative)'!$K$33:$K$83</c:f>
              <c:numCache>
                <c:formatCode>General</c:formatCode>
                <c:ptCount val="51"/>
                <c:pt idx="0">
                  <c:v>0</c:v>
                </c:pt>
                <c:pt idx="1">
                  <c:v>1.9149126436420888E-3</c:v>
                </c:pt>
                <c:pt idx="2">
                  <c:v>1.860981166510669E-3</c:v>
                </c:pt>
                <c:pt idx="3">
                  <c:v>1.8081589889367864E-3</c:v>
                </c:pt>
                <c:pt idx="4">
                  <c:v>1.7564508992155838E-3</c:v>
                </c:pt>
                <c:pt idx="5">
                  <c:v>1.7058591590002731E-3</c:v>
                </c:pt>
                <c:pt idx="6">
                  <c:v>1.6563837164578661E-3</c:v>
                </c:pt>
                <c:pt idx="7">
                  <c:v>1.6080224054712741E-3</c:v>
                </c:pt>
                <c:pt idx="8">
                  <c:v>1.5607711317105722E-3</c:v>
                </c:pt>
                <c:pt idx="9">
                  <c:v>1.5146240463503259E-3</c:v>
                </c:pt>
                <c:pt idx="10">
                  <c:v>1.4695737081664763E-3</c:v>
                </c:pt>
                <c:pt idx="11">
                  <c:v>1.4256112347051974E-3</c:v>
                </c:pt>
                <c:pt idx="12">
                  <c:v>1.3827264431772986E-3</c:v>
                </c:pt>
                <c:pt idx="13">
                  <c:v>1.3409079816949963E-3</c:v>
                </c:pt>
                <c:pt idx="14">
                  <c:v>1.3001434514331189E-3</c:v>
                </c:pt>
                <c:pt idx="15">
                  <c:v>1.2604195202639494E-3</c:v>
                </c:pt>
                <c:pt idx="16">
                  <c:v>1.2217220283838206E-3</c:v>
                </c:pt>
                <c:pt idx="17">
                  <c:v>1.184036086420192E-3</c:v>
                </c:pt>
                <c:pt idx="18">
                  <c:v>1.1473461664801418E-3</c:v>
                </c:pt>
                <c:pt idx="19">
                  <c:v>1.1116361865749461E-3</c:v>
                </c:pt>
                <c:pt idx="20">
                  <c:v>1.0768895888305736E-3</c:v>
                </c:pt>
                <c:pt idx="21">
                  <c:v>1.0430894118704441E-3</c:v>
                </c:pt>
                <c:pt idx="22">
                  <c:v>1.0102183577346236E-3</c:v>
                </c:pt>
                <c:pt idx="23">
                  <c:v>9.7825885367864196E-4</c:v>
                </c:pt>
                <c:pt idx="24">
                  <c:v>9.4719310917531423E-4</c:v>
                </c:pt>
                <c:pt idx="25">
                  <c:v>9.1700316842421143E-4</c:v>
                </c:pt>
                <c:pt idx="26">
                  <c:v>8.8767095865574335E-4</c:v>
                </c:pt>
                <c:pt idx="27">
                  <c:v>8.5917833450009163E-4</c:v>
                </c:pt>
                <c:pt idx="28">
                  <c:v>8.3150711867545314E-4</c:v>
                </c:pt>
                <c:pt idx="29">
                  <c:v>8.0463913923513081E-4</c:v>
                </c:pt>
                <c:pt idx="30">
                  <c:v>7.7855626359893296E-4</c:v>
                </c:pt>
                <c:pt idx="31">
                  <c:v>7.532404295810364E-4</c:v>
                </c:pt>
                <c:pt idx="32">
                  <c:v>7.2867367361391497E-4</c:v>
                </c:pt>
                <c:pt idx="33">
                  <c:v>7.0483815635607517E-4</c:v>
                </c:pt>
                <c:pt idx="34">
                  <c:v>6.8171618586015145E-4</c:v>
                </c:pt>
                <c:pt idx="35">
                  <c:v>6.5929023846734904E-4</c:v>
                </c:pt>
                <c:pt idx="36">
                  <c:v>6.3754297758425059E-4</c:v>
                </c:pt>
                <c:pt idx="37">
                  <c:v>6.1645727048859848E-4</c:v>
                </c:pt>
                <c:pt idx="38">
                  <c:v>5.960162033017835E-4</c:v>
                </c:pt>
                <c:pt idx="39">
                  <c:v>5.7620309425740186E-4</c:v>
                </c:pt>
                <c:pt idx="40">
                  <c:v>5.5700150538733843E-4</c:v>
                </c:pt>
                <c:pt idx="41">
                  <c:v>5.3839525273938855E-4</c:v>
                </c:pt>
                <c:pt idx="42">
                  <c:v>5.2036841523340463E-4</c:v>
                </c:pt>
                <c:pt idx="43">
                  <c:v>5.0290534225632755E-4</c:v>
                </c:pt>
                <c:pt idx="44">
                  <c:v>4.8599066009022505E-4</c:v>
                </c:pt>
                <c:pt idx="45">
                  <c:v>4.6960927726156842E-4</c:v>
                </c:pt>
                <c:pt idx="46">
                  <c:v>4.5374638889443563E-4</c:v>
                </c:pt>
                <c:pt idx="47">
                  <c:v>4.3838748014510297E-4</c:v>
                </c:pt>
                <c:pt idx="48">
                  <c:v>4.2351832879056439E-4</c:v>
                </c:pt>
                <c:pt idx="49">
                  <c:v>4.0912500703887907E-4</c:v>
                </c:pt>
                <c:pt idx="50">
                  <c:v>3.9519388262488389E-4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90-43A1-A644-70631EBB3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59520"/>
        <c:axId val="-1434260608"/>
      </c:scatterChart>
      <c:valAx>
        <c:axId val="-143425952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17788712255683"/>
              <c:y val="0.823674786826756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0608"/>
        <c:crosses val="autoZero"/>
        <c:crossBetween val="midCat"/>
      </c:valAx>
      <c:valAx>
        <c:axId val="-143426060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52270918173836E-2"/>
              <c:y val="0.37476200763163858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5952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Y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43224876281339"/>
          <c:y val="3.20010523078240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54628015041216"/>
          <c:y val="0.24000789230868072"/>
          <c:w val="0.82065916884230816"/>
          <c:h val="0.49001611346355645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(benchmark)'!$L$33:$L$83</c:f>
              <c:numCache>
                <c:formatCode>General</c:formatCode>
                <c:ptCount val="51"/>
                <c:pt idx="0">
                  <c:v>0</c:v>
                </c:pt>
                <c:pt idx="1">
                  <c:v>9.685521442363488E-4</c:v>
                </c:pt>
                <c:pt idx="2">
                  <c:v>9.1579878579627668E-4</c:v>
                </c:pt>
                <c:pt idx="3">
                  <c:v>8.659182874490855E-4</c:v>
                </c:pt>
                <c:pt idx="4">
                  <c:v>8.1875421873326565E-4</c:v>
                </c:pt>
                <c:pt idx="5">
                  <c:v>7.7415866596759557E-4</c:v>
                </c:pt>
                <c:pt idx="6">
                  <c:v>7.3199176861081896E-4</c:v>
                </c:pt>
                <c:pt idx="7">
                  <c:v>6.9212128085860652E-4</c:v>
                </c:pt>
                <c:pt idx="8">
                  <c:v>6.5442215710418859E-4</c:v>
                </c:pt>
                <c:pt idx="9">
                  <c:v>6.1877615996380861E-4</c:v>
                </c:pt>
                <c:pt idx="10">
                  <c:v>5.8507148963883159E-4</c:v>
                </c:pt>
                <c:pt idx="11">
                  <c:v>5.5320243345318126E-4</c:v>
                </c:pt>
                <c:pt idx="12">
                  <c:v>5.2306903446798774E-4</c:v>
                </c:pt>
                <c:pt idx="13">
                  <c:v>4.9457677813508787E-4</c:v>
                </c:pt>
                <c:pt idx="14">
                  <c:v>4.6763629600753555E-4</c:v>
                </c:pt>
                <c:pt idx="15">
                  <c:v>4.4216308557871136E-4</c:v>
                </c:pt>
                <c:pt idx="16">
                  <c:v>4.1807724537215563E-4</c:v>
                </c:pt>
                <c:pt idx="17">
                  <c:v>3.9530322445202072E-4</c:v>
                </c:pt>
                <c:pt idx="18">
                  <c:v>3.7376958556922292E-4</c:v>
                </c:pt>
                <c:pt idx="19">
                  <c:v>3.5340878120109035E-4</c:v>
                </c:pt>
                <c:pt idx="20">
                  <c:v>3.3415694178269963E-4</c:v>
                </c:pt>
                <c:pt idx="21">
                  <c:v>3.1595367546629163E-4</c:v>
                </c:pt>
                <c:pt idx="22">
                  <c:v>2.9874187878127213E-4</c:v>
                </c:pt>
                <c:pt idx="23">
                  <c:v>2.8246755760145883E-4</c:v>
                </c:pt>
                <c:pt idx="24">
                  <c:v>2.6707965785852615E-4</c:v>
                </c:pt>
                <c:pt idx="25">
                  <c:v>2.5252990547113913E-4</c:v>
                </c:pt>
                <c:pt idx="26">
                  <c:v>2.3877265498813962E-4</c:v>
                </c:pt>
                <c:pt idx="27">
                  <c:v>2.2576474647145078E-4</c:v>
                </c:pt>
                <c:pt idx="28">
                  <c:v>2.1346537017018596E-4</c:v>
                </c:pt>
                <c:pt idx="29">
                  <c:v>2.0183593856185468E-4</c:v>
                </c:pt>
                <c:pt idx="30">
                  <c:v>1.9083996535964806E-4</c:v>
                </c:pt>
                <c:pt idx="31">
                  <c:v>1.8044295110660757E-4</c:v>
                </c:pt>
                <c:pt idx="32">
                  <c:v>1.7061227499812394E-4</c:v>
                </c:pt>
                <c:pt idx="33">
                  <c:v>1.6131709259372675E-4</c:v>
                </c:pt>
                <c:pt idx="34">
                  <c:v>1.5252823909758068E-4</c:v>
                </c:pt>
                <c:pt idx="35">
                  <c:v>1.4421813790455192E-4</c:v>
                </c:pt>
                <c:pt idx="36">
                  <c:v>1.3636071412521006E-4</c:v>
                </c:pt>
                <c:pt idx="37">
                  <c:v>1.289313128187303E-4</c:v>
                </c:pt>
                <c:pt idx="38">
                  <c:v>1.219066216774157E-4</c:v>
                </c:pt>
                <c:pt idx="39">
                  <c:v>1.1526459792050682E-4</c:v>
                </c:pt>
                <c:pt idx="40">
                  <c:v>1.0898439916813787E-4</c:v>
                </c:pt>
                <c:pt idx="41">
                  <c:v>1.0304631807877044E-4</c:v>
                </c:pt>
                <c:pt idx="42">
                  <c:v>9.743172054522991E-5</c:v>
                </c:pt>
                <c:pt idx="43">
                  <c:v>9.2122987255620987E-5</c:v>
                </c:pt>
                <c:pt idx="44">
                  <c:v>8.710345843594392E-5</c:v>
                </c:pt>
                <c:pt idx="45">
                  <c:v>8.235738160120445E-5</c:v>
                </c:pt>
                <c:pt idx="46">
                  <c:v>7.7869862151237171E-5</c:v>
                </c:pt>
                <c:pt idx="47">
                  <c:v>7.3626816656378999E-5</c:v>
                </c:pt>
                <c:pt idx="48">
                  <c:v>6.9614928686557981E-5</c:v>
                </c:pt>
                <c:pt idx="49">
                  <c:v>6.5821607045333697E-5</c:v>
                </c:pt>
                <c:pt idx="50">
                  <c:v>6.2234946277963608E-5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3C-4CF5-9D26-C8022B7A9FEC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(alternative)'!$L$33:$L$83</c:f>
              <c:numCache>
                <c:formatCode>General</c:formatCode>
                <c:ptCount val="51"/>
                <c:pt idx="0">
                  <c:v>0</c:v>
                </c:pt>
                <c:pt idx="1">
                  <c:v>1.2766084290947259E-3</c:v>
                </c:pt>
                <c:pt idx="2">
                  <c:v>1.178161477662602E-3</c:v>
                </c:pt>
                <c:pt idx="3">
                  <c:v>1.0859509247087271E-3</c:v>
                </c:pt>
                <c:pt idx="4">
                  <c:v>9.9961506865477731E-4</c:v>
                </c:pt>
                <c:pt idx="5">
                  <c:v>9.1881218651965126E-4</c:v>
                </c:pt>
                <c:pt idx="6">
                  <c:v>8.4321946311124757E-4</c:v>
                </c:pt>
                <c:pt idx="7">
                  <c:v>7.7253197648717087E-4</c:v>
                </c:pt>
                <c:pt idx="8">
                  <c:v>7.0646173676734768E-4</c:v>
                </c:pt>
                <c:pt idx="9">
                  <c:v>6.4473677553130771E-4</c:v>
                </c:pt>
                <c:pt idx="10">
                  <c:v>5.87100283175043E-4</c:v>
                </c:pt>
                <c:pt idx="11">
                  <c:v>5.3330979173723788E-4</c:v>
                </c:pt>
                <c:pt idx="12">
                  <c:v>4.8313640083268486E-4</c:v>
                </c:pt>
                <c:pt idx="13">
                  <c:v>4.3636404445217047E-4</c:v>
                </c:pt>
                <c:pt idx="14">
                  <c:v>3.9278879650339588E-4</c:v>
                </c:pt>
                <c:pt idx="15">
                  <c:v>3.5221821307688324E-4</c:v>
                </c:pt>
                <c:pt idx="16">
                  <c:v>3.1447070952462283E-4</c:v>
                </c:pt>
                <c:pt idx="17">
                  <c:v>2.7937497053770856E-4</c:v>
                </c:pt>
                <c:pt idx="18">
                  <c:v>2.4676939150267705E-4</c:v>
                </c:pt>
                <c:pt idx="19">
                  <c:v>2.1650154950494666E-4</c:v>
                </c:pt>
                <c:pt idx="20">
                  <c:v>1.8842770243190465E-4</c:v>
                </c:pt>
                <c:pt idx="21">
                  <c:v>1.6241231470802983E-4</c:v>
                </c:pt>
                <c:pt idx="22">
                  <c:v>1.383276082702014E-4</c:v>
                </c:pt>
                <c:pt idx="23">
                  <c:v>1.1605313746321938E-4</c:v>
                </c:pt>
                <c:pt idx="24">
                  <c:v>9.5475386603766283E-5</c:v>
                </c:pt>
                <c:pt idx="25">
                  <c:v>7.6487389025737813E-5</c:v>
                </c:pt>
                <c:pt idx="26">
                  <c:v>5.8988366481269646E-5</c:v>
                </c:pt>
                <c:pt idx="27">
                  <c:v>4.2883387830020122E-5</c:v>
                </c:pt>
                <c:pt idx="28">
                  <c:v>2.8083046004533986E-5</c:v>
                </c:pt>
                <c:pt idx="29">
                  <c:v>1.4503152291928437E-5</c:v>
                </c:pt>
                <c:pt idx="30">
                  <c:v>2.0644470218791205E-6</c:v>
                </c:pt>
                <c:pt idx="31">
                  <c:v>-9.3076742019416276E-6</c:v>
                </c:pt>
                <c:pt idx="32">
                  <c:v>-1.9683419545058899E-5</c:v>
                </c:pt>
                <c:pt idx="33">
                  <c:v>-2.9128846035655985E-5</c:v>
                </c:pt>
                <c:pt idx="34">
                  <c:v>-3.7706091443653845E-5</c:v>
                </c:pt>
                <c:pt idx="35">
                  <c:v>-4.5473593642560975E-5</c:v>
                </c:pt>
                <c:pt idx="36">
                  <c:v>-5.2486298115001623E-5</c:v>
                </c:pt>
                <c:pt idx="37">
                  <c:v>-5.8795854228456466E-5</c:v>
                </c:pt>
                <c:pt idx="38">
                  <c:v>-6.4450800875142484E-5</c:v>
                </c:pt>
                <c:pt idx="39">
                  <c:v>-6.9496742039030753E-5</c:v>
                </c:pt>
                <c:pt idx="40">
                  <c:v>-7.3976512823667874E-5</c:v>
                </c:pt>
                <c:pt idx="41">
                  <c:v>-7.7930336446640819E-5</c:v>
                </c:pt>
                <c:pt idx="42">
                  <c:v>-8.1395972680140536E-5</c:v>
                </c:pt>
                <c:pt idx="43">
                  <c:v>-8.4408858192049226E-5</c:v>
                </c:pt>
                <c:pt idx="44">
                  <c:v>-8.7002239218240734E-5</c:v>
                </c:pt>
                <c:pt idx="45">
                  <c:v>-8.9207296974274546E-5</c:v>
                </c:pt>
                <c:pt idx="46">
                  <c:v>-9.1053266193313171E-5</c:v>
                </c:pt>
                <c:pt idx="47">
                  <c:v>-9.2567547156849881E-5</c:v>
                </c:pt>
                <c:pt idx="48">
                  <c:v>-9.377581156563375E-5</c:v>
                </c:pt>
                <c:pt idx="49">
                  <c:v>-9.4702102579975061E-5</c:v>
                </c:pt>
                <c:pt idx="50">
                  <c:v>-9.5368929341347827E-5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3C-4CF5-9D26-C8022B7A9F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57888"/>
        <c:axId val="-1434257344"/>
      </c:scatterChart>
      <c:valAx>
        <c:axId val="-143425788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529157395862112"/>
              <c:y val="0.824027096926470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57344"/>
        <c:crossesAt val="-0.02"/>
        <c:crossBetween val="midCat"/>
      </c:valAx>
      <c:valAx>
        <c:axId val="-1434257344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0266434165935E-2"/>
              <c:y val="0.370012167309216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5788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C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824715864630155"/>
          <c:y val="3.21296008266491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41571954876716"/>
          <c:y val="0.23896390614820343"/>
          <c:w val="0.83767265744292929"/>
          <c:h val="0.56226801446636099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(benchmark)'!$J$32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(benchmark)'!$J$33:$J$83</c:f>
              <c:numCache>
                <c:formatCode>General</c:formatCode>
                <c:ptCount val="51"/>
                <c:pt idx="0">
                  <c:v>0</c:v>
                </c:pt>
                <c:pt idx="1">
                  <c:v>3.7335563046670566E-3</c:v>
                </c:pt>
                <c:pt idx="2">
                  <c:v>4.042498222480536E-3</c:v>
                </c:pt>
                <c:pt idx="3">
                  <c:v>4.3090460761672786E-3</c:v>
                </c:pt>
                <c:pt idx="4">
                  <c:v>4.5367846823032038E-3</c:v>
                </c:pt>
                <c:pt idx="5">
                  <c:v>4.7290399580568916E-3</c:v>
                </c:pt>
                <c:pt idx="6">
                  <c:v>4.8888961972166885E-3</c:v>
                </c:pt>
                <c:pt idx="7">
                  <c:v>5.0192122469358324E-3</c:v>
                </c:pt>
                <c:pt idx="8">
                  <c:v>5.1226366529628208E-3</c:v>
                </c:pt>
                <c:pt idx="9">
                  <c:v>5.2016218370397995E-3</c:v>
                </c:pt>
                <c:pt idx="10">
                  <c:v>5.2584373663093452E-3</c:v>
                </c:pt>
                <c:pt idx="11">
                  <c:v>5.2951823709555083E-3</c:v>
                </c:pt>
                <c:pt idx="12">
                  <c:v>5.3137971629050647E-3</c:v>
                </c:pt>
                <c:pt idx="13">
                  <c:v>5.316074105217037E-3</c:v>
                </c:pt>
                <c:pt idx="14">
                  <c:v>5.303667778780722E-3</c:v>
                </c:pt>
                <c:pt idx="15">
                  <c:v>5.2781044901137556E-3</c:v>
                </c:pt>
                <c:pt idx="16">
                  <c:v>5.2407911613914669E-3</c:v>
                </c:pt>
                <c:pt idx="17">
                  <c:v>5.1930236413371463E-3</c:v>
                </c:pt>
                <c:pt idx="18">
                  <c:v>5.1359944732504255E-3</c:v>
                </c:pt>
                <c:pt idx="19">
                  <c:v>5.0708001542391825E-3</c:v>
                </c:pt>
                <c:pt idx="20">
                  <c:v>4.9984479176406792E-3</c:v>
                </c:pt>
                <c:pt idx="21">
                  <c:v>4.919862068662479E-3</c:v>
                </c:pt>
                <c:pt idx="22">
                  <c:v>4.8358899014356253E-3</c:v>
                </c:pt>
                <c:pt idx="23">
                  <c:v>4.7473072239446572E-3</c:v>
                </c:pt>
                <c:pt idx="24">
                  <c:v>4.6548235156748672E-3</c:v>
                </c:pt>
                <c:pt idx="25">
                  <c:v>4.5590867412906196E-3</c:v>
                </c:pt>
                <c:pt idx="26">
                  <c:v>4.4606878422237088E-3</c:v>
                </c:pt>
                <c:pt idx="27">
                  <c:v>4.3601649267023344E-3</c:v>
                </c:pt>
                <c:pt idx="28">
                  <c:v>4.2580071774840677E-3</c:v>
                </c:pt>
                <c:pt idx="29">
                  <c:v>4.1546584953654911E-3</c:v>
                </c:pt>
                <c:pt idx="30">
                  <c:v>4.0505208954223154E-3</c:v>
                </c:pt>
                <c:pt idx="31">
                  <c:v>3.9459576718826554E-3</c:v>
                </c:pt>
                <c:pt idx="32">
                  <c:v>3.8412963465485456E-3</c:v>
                </c:pt>
                <c:pt idx="33">
                  <c:v>3.7368314147530699E-3</c:v>
                </c:pt>
                <c:pt idx="34">
                  <c:v>3.6328269019690537E-3</c:v>
                </c:pt>
                <c:pt idx="35">
                  <c:v>3.5295187433667342E-3</c:v>
                </c:pt>
                <c:pt idx="36">
                  <c:v>3.4271169978490981E-3</c:v>
                </c:pt>
                <c:pt idx="37">
                  <c:v>3.3258079073716406E-3</c:v>
                </c:pt>
                <c:pt idx="38">
                  <c:v>3.2257558116753592E-3</c:v>
                </c:pt>
                <c:pt idx="39">
                  <c:v>3.1271049279252587E-3</c:v>
                </c:pt>
                <c:pt idx="40">
                  <c:v>3.0299810041489843E-3</c:v>
                </c:pt>
                <c:pt idx="41">
                  <c:v>2.9344928548091275E-3</c:v>
                </c:pt>
                <c:pt idx="42">
                  <c:v>2.8407337863160468E-3</c:v>
                </c:pt>
                <c:pt idx="43">
                  <c:v>2.7487829197936683E-3</c:v>
                </c:pt>
                <c:pt idx="44">
                  <c:v>2.6587064179467235E-3</c:v>
                </c:pt>
                <c:pt idx="45">
                  <c:v>2.5705586224424263E-3</c:v>
                </c:pt>
                <c:pt idx="46">
                  <c:v>2.4843831078109621E-3</c:v>
                </c:pt>
                <c:pt idx="47">
                  <c:v>2.4002136574857651E-3</c:v>
                </c:pt>
                <c:pt idx="48">
                  <c:v>2.3180751672448167E-3</c:v>
                </c:pt>
                <c:pt idx="49">
                  <c:v>2.2379844809767738E-3</c:v>
                </c:pt>
                <c:pt idx="50">
                  <c:v>2.1599511633791806E-3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CF-421F-A586-D2FEADD41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29280"/>
        <c:axId val="-1436223840"/>
      </c:scatterChart>
      <c:valAx>
        <c:axId val="-143622928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64857604507249"/>
              <c:y val="0.895612623042846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3840"/>
        <c:crosses val="autoZero"/>
        <c:crossBetween val="midCat"/>
      </c:valAx>
      <c:valAx>
        <c:axId val="-1436223840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77117744343717E-2"/>
              <c:y val="0.4056362104364461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92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w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092694722284258"/>
          <c:y val="3.19371637910575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37464239906339"/>
          <c:y val="0.2395287284329313"/>
          <c:w val="0.82086899457394746"/>
          <c:h val="0.49103389328750913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(benchmark)'!$M$33:$M$83</c:f>
              <c:numCache>
                <c:formatCode>General</c:formatCode>
                <c:ptCount val="51"/>
                <c:pt idx="0">
                  <c:v>0</c:v>
                </c:pt>
                <c:pt idx="1">
                  <c:v>-4.8427607211817434E-4</c:v>
                </c:pt>
                <c:pt idx="2">
                  <c:v>-4.7680667271184671E-4</c:v>
                </c:pt>
                <c:pt idx="3">
                  <c:v>-4.688003458521411E-4</c:v>
                </c:pt>
                <c:pt idx="4">
                  <c:v>-4.6033343644623327E-4</c:v>
                </c:pt>
                <c:pt idx="5">
                  <c:v>-4.5147578090829973E-4</c:v>
                </c:pt>
                <c:pt idx="6">
                  <c:v>-4.4229117890797203E-4</c:v>
                </c:pt>
                <c:pt idx="7">
                  <c:v>-4.3283783357570568E-4</c:v>
                </c:pt>
                <c:pt idx="8">
                  <c:v>-4.23168762174772E-4</c:v>
                </c:pt>
                <c:pt idx="9">
                  <c:v>-4.1333217912557134E-4</c:v>
                </c:pt>
                <c:pt idx="10">
                  <c:v>-4.0337185315144969E-4</c:v>
                </c:pt>
                <c:pt idx="11">
                  <c:v>-3.9332744020570442E-4</c:v>
                </c:pt>
                <c:pt idx="12">
                  <c:v>-3.8323479373659911E-4</c:v>
                </c:pt>
                <c:pt idx="13">
                  <c:v>-3.7312625375055712E-4</c:v>
                </c:pt>
                <c:pt idx="14">
                  <c:v>-3.6303091604291657E-4</c:v>
                </c:pt>
                <c:pt idx="15">
                  <c:v>-3.529748828803381E-4</c:v>
                </c:pt>
                <c:pt idx="16">
                  <c:v>-3.4298149633885642E-4</c:v>
                </c:pt>
                <c:pt idx="17">
                  <c:v>-3.330715554263264E-4</c:v>
                </c:pt>
                <c:pt idx="18">
                  <c:v>-3.2326351804735741E-4</c:v>
                </c:pt>
                <c:pt idx="19">
                  <c:v>-3.1357368880248048E-4</c:v>
                </c:pt>
                <c:pt idx="20">
                  <c:v>-3.0401639355098694E-4</c:v>
                </c:pt>
                <c:pt idx="21">
                  <c:v>-2.9460414160838513E-4</c:v>
                </c:pt>
                <c:pt idx="22">
                  <c:v>-2.8534777639450015E-4</c:v>
                </c:pt>
                <c:pt idx="23">
                  <c:v>-2.7625661529669099E-4</c:v>
                </c:pt>
                <c:pt idx="24">
                  <c:v>-2.6733857946426725E-4</c:v>
                </c:pt>
                <c:pt idx="25">
                  <c:v>-2.5860031420476843E-4</c:v>
                </c:pt>
                <c:pt idx="26">
                  <c:v>-2.500473006101437E-4</c:v>
                </c:pt>
                <c:pt idx="27">
                  <c:v>-2.4168395900087185E-4</c:v>
                </c:pt>
                <c:pt idx="28">
                  <c:v>-2.33513744738527E-4</c:v>
                </c:pt>
                <c:pt idx="29">
                  <c:v>-2.2553923692208321E-4</c:v>
                </c:pt>
                <c:pt idx="30">
                  <c:v>-2.1776222045021698E-4</c:v>
                </c:pt>
                <c:pt idx="31">
                  <c:v>-2.1018376190087704E-4</c:v>
                </c:pt>
                <c:pt idx="32">
                  <c:v>-2.028042796503284E-4</c:v>
                </c:pt>
                <c:pt idx="33">
                  <c:v>-1.9562360862661779E-4</c:v>
                </c:pt>
                <c:pt idx="34">
                  <c:v>-1.8864106006684866E-4</c:v>
                </c:pt>
                <c:pt idx="35">
                  <c:v>-1.8185547662368496E-4</c:v>
                </c:pt>
                <c:pt idx="36">
                  <c:v>-1.7526528314403675E-4</c:v>
                </c:pt>
                <c:pt idx="37">
                  <c:v>-1.6886853342181334E-4</c:v>
                </c:pt>
                <c:pt idx="38">
                  <c:v>-1.6266295320689099E-4</c:v>
                </c:pt>
                <c:pt idx="39">
                  <c:v>-1.5664597973393557E-4</c:v>
                </c:pt>
                <c:pt idx="40">
                  <c:v>-1.5081479801738414E-4</c:v>
                </c:pt>
                <c:pt idx="41">
                  <c:v>-1.4516637414264253E-4</c:v>
                </c:pt>
                <c:pt idx="42">
                  <c:v>-1.3969748576833603E-4</c:v>
                </c:pt>
                <c:pt idx="43">
                  <c:v>-1.3440475004019401E-4</c:v>
                </c:pt>
                <c:pt idx="44">
                  <c:v>-1.2928464910379593E-4</c:v>
                </c:pt>
                <c:pt idx="45">
                  <c:v>-1.2433355339090194E-4</c:v>
                </c:pt>
                <c:pt idx="46">
                  <c:v>-1.1954774284238316E-4</c:v>
                </c:pt>
                <c:pt idx="47">
                  <c:v>-1.1492342621980454E-4</c:v>
                </c:pt>
                <c:pt idx="48">
                  <c:v>-1.1045675864745395E-4</c:v>
                </c:pt>
                <c:pt idx="49">
                  <c:v>-1.0614385751700696E-4</c:v>
                </c:pt>
                <c:pt idx="50">
                  <c:v>-1.0198081687803143E-4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00-4965-B703-8376A14F200E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(alternative)'!$M$33:$M$83</c:f>
              <c:numCache>
                <c:formatCode>General</c:formatCode>
                <c:ptCount val="51"/>
                <c:pt idx="0">
                  <c:v>0</c:v>
                </c:pt>
                <c:pt idx="1">
                  <c:v>-6.3830421454736286E-4</c:v>
                </c:pt>
                <c:pt idx="2">
                  <c:v>-6.8281968884806711E-4</c:v>
                </c:pt>
                <c:pt idx="3">
                  <c:v>-7.222080642280594E-4</c:v>
                </c:pt>
                <c:pt idx="4">
                  <c:v>-7.5683583056080652E-4</c:v>
                </c:pt>
                <c:pt idx="5">
                  <c:v>-7.8704697248062187E-4</c:v>
                </c:pt>
                <c:pt idx="6">
                  <c:v>-8.1316425334661876E-4</c:v>
                </c:pt>
                <c:pt idx="7">
                  <c:v>-8.3549042898410338E-4</c:v>
                </c:pt>
                <c:pt idx="8">
                  <c:v>-8.5430939494322464E-4</c:v>
                </c:pt>
                <c:pt idx="9">
                  <c:v>-8.6988727081901843E-4</c:v>
                </c:pt>
                <c:pt idx="10">
                  <c:v>-8.8247342499143348E-4</c:v>
                </c:pt>
                <c:pt idx="11">
                  <c:v>-8.9230144296795959E-4</c:v>
                </c:pt>
                <c:pt idx="12">
                  <c:v>-8.9959004234461373E-4</c:v>
                </c:pt>
                <c:pt idx="13">
                  <c:v>-9.0454393724282583E-4</c:v>
                </c:pt>
                <c:pt idx="14">
                  <c:v>-9.0735465492972306E-4</c:v>
                </c:pt>
                <c:pt idx="15">
                  <c:v>-9.0820130718706623E-4</c:v>
                </c:pt>
                <c:pt idx="16">
                  <c:v>-9.0725131885919781E-4</c:v>
                </c:pt>
                <c:pt idx="17">
                  <c:v>-9.0466111588248348E-4</c:v>
                </c:pt>
                <c:pt idx="18">
                  <c:v>-9.0057677497746484E-4</c:v>
                </c:pt>
                <c:pt idx="19">
                  <c:v>-8.9513463706999952E-4</c:v>
                </c:pt>
                <c:pt idx="20">
                  <c:v>-8.8846188639866899E-4</c:v>
                </c:pt>
                <c:pt idx="21">
                  <c:v>-8.8067709716241436E-4</c:v>
                </c:pt>
                <c:pt idx="22">
                  <c:v>-8.7189074946442233E-4</c:v>
                </c:pt>
                <c:pt idx="23">
                  <c:v>-8.6220571621542269E-4</c:v>
                </c:pt>
                <c:pt idx="24">
                  <c:v>-8.5171772257154805E-4</c:v>
                </c:pt>
                <c:pt idx="25">
                  <c:v>-8.4051577939847372E-4</c:v>
                </c:pt>
                <c:pt idx="26">
                  <c:v>-8.2868259217447381E-4</c:v>
                </c:pt>
                <c:pt idx="27">
                  <c:v>-8.1629494667007172E-4</c:v>
                </c:pt>
                <c:pt idx="28">
                  <c:v>-8.0342407267091926E-4</c:v>
                </c:pt>
                <c:pt idx="29">
                  <c:v>-7.9013598694320248E-4</c:v>
                </c:pt>
                <c:pt idx="30">
                  <c:v>-7.7649181657705405E-4</c:v>
                </c:pt>
                <c:pt idx="31">
                  <c:v>-7.6254810378297813E-4</c:v>
                </c:pt>
                <c:pt idx="32">
                  <c:v>-7.4835709315897397E-4</c:v>
                </c:pt>
                <c:pt idx="33">
                  <c:v>-7.3396700239173121E-4</c:v>
                </c:pt>
                <c:pt idx="34">
                  <c:v>-7.194222773038054E-4</c:v>
                </c:pt>
                <c:pt idx="35">
                  <c:v>-7.0476383210991002E-4</c:v>
                </c:pt>
                <c:pt idx="36">
                  <c:v>-6.9002927569925215E-4</c:v>
                </c:pt>
                <c:pt idx="37">
                  <c:v>-6.7525312471705505E-4</c:v>
                </c:pt>
                <c:pt idx="38">
                  <c:v>-6.6046700417692593E-4</c:v>
                </c:pt>
                <c:pt idx="39">
                  <c:v>-6.4569983629643272E-4</c:v>
                </c:pt>
                <c:pt idx="40">
                  <c:v>-6.309780182110063E-4</c:v>
                </c:pt>
                <c:pt idx="41">
                  <c:v>-6.1632558918602942E-4</c:v>
                </c:pt>
                <c:pt idx="42">
                  <c:v>-6.0176438791354511E-4</c:v>
                </c:pt>
                <c:pt idx="43">
                  <c:v>-5.8731420044837678E-4</c:v>
                </c:pt>
                <c:pt idx="44">
                  <c:v>-5.7299289930846584E-4</c:v>
                </c:pt>
                <c:pt idx="45">
                  <c:v>-5.5881657423584308E-4</c:v>
                </c:pt>
                <c:pt idx="46">
                  <c:v>-5.447996550877488E-4</c:v>
                </c:pt>
                <c:pt idx="47">
                  <c:v>-5.3095502730195285E-4</c:v>
                </c:pt>
                <c:pt idx="48">
                  <c:v>-5.1729414035619819E-4</c:v>
                </c:pt>
                <c:pt idx="49">
                  <c:v>-5.0382710961885413E-4</c:v>
                </c:pt>
                <c:pt idx="50">
                  <c:v>-4.9056281196623171E-4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00-4965-B703-8376A14F2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56256"/>
        <c:axId val="-1434266048"/>
      </c:scatterChart>
      <c:valAx>
        <c:axId val="-143425625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469976699197061"/>
              <c:y val="0.824378040356671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6048"/>
        <c:crossesAt val="-0.1"/>
        <c:crossBetween val="midCat"/>
      </c:valAx>
      <c:valAx>
        <c:axId val="-143426604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77948505465124E-2"/>
              <c:y val="0.37126952907104349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5625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r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59244288241994"/>
          <c:y val="3.1873528319049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971228370989095"/>
          <c:y val="0.23905146239287264"/>
          <c:w val="0.81756942432198254"/>
          <c:h val="0.49204759342532944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(benchmark)'!$N$33:$N$83</c:f>
              <c:numCache>
                <c:formatCode>General</c:formatCode>
                <c:ptCount val="51"/>
                <c:pt idx="0">
                  <c:v>0</c:v>
                </c:pt>
                <c:pt idx="1">
                  <c:v>1.0331222871854389E-4</c:v>
                </c:pt>
                <c:pt idx="2">
                  <c:v>1.0171875684519398E-4</c:v>
                </c:pt>
                <c:pt idx="3">
                  <c:v>1.0001074044845678E-4</c:v>
                </c:pt>
                <c:pt idx="4">
                  <c:v>9.8204466441863118E-5</c:v>
                </c:pt>
                <c:pt idx="5">
                  <c:v>9.6314833260437307E-5</c:v>
                </c:pt>
                <c:pt idx="6">
                  <c:v>9.4355451500367381E-5</c:v>
                </c:pt>
                <c:pt idx="7">
                  <c:v>9.2338737829483907E-5</c:v>
                </c:pt>
                <c:pt idx="8">
                  <c:v>9.027600259728472E-5</c:v>
                </c:pt>
                <c:pt idx="9">
                  <c:v>8.8177531546788579E-5</c:v>
                </c:pt>
                <c:pt idx="10">
                  <c:v>8.6052662005642615E-5</c:v>
                </c:pt>
                <c:pt idx="11">
                  <c:v>8.39098539105503E-5</c:v>
                </c:pt>
                <c:pt idx="12">
                  <c:v>8.1756755997141158E-5</c:v>
                </c:pt>
                <c:pt idx="13">
                  <c:v>7.9600267466785546E-5</c:v>
                </c:pt>
                <c:pt idx="14">
                  <c:v>7.7446595422488892E-5</c:v>
                </c:pt>
                <c:pt idx="15">
                  <c:v>7.5301308347805476E-5</c:v>
                </c:pt>
                <c:pt idx="16">
                  <c:v>7.3169385885622735E-5</c:v>
                </c:pt>
                <c:pt idx="17">
                  <c:v>7.1055265157616312E-5</c:v>
                </c:pt>
                <c:pt idx="18">
                  <c:v>6.8962883850102937E-5</c:v>
                </c:pt>
                <c:pt idx="19">
                  <c:v>6.6895720277862516E-5</c:v>
                </c:pt>
                <c:pt idx="20">
                  <c:v>6.4856830624210557E-5</c:v>
                </c:pt>
                <c:pt idx="21">
                  <c:v>6.2848883543122189E-5</c:v>
                </c:pt>
                <c:pt idx="22">
                  <c:v>6.0874192297493379E-5</c:v>
                </c:pt>
                <c:pt idx="23">
                  <c:v>5.8934744596627433E-5</c:v>
                </c:pt>
                <c:pt idx="24">
                  <c:v>5.7032230285710367E-5</c:v>
                </c:pt>
                <c:pt idx="25">
                  <c:v>5.5168067030350608E-5</c:v>
                </c:pt>
                <c:pt idx="26">
                  <c:v>5.3343424130164008E-5</c:v>
                </c:pt>
                <c:pt idx="27">
                  <c:v>5.1559244586852683E-5</c:v>
                </c:pt>
                <c:pt idx="28">
                  <c:v>4.9816265544219106E-5</c:v>
                </c:pt>
                <c:pt idx="29">
                  <c:v>4.8115037210044436E-5</c:v>
                </c:pt>
                <c:pt idx="30">
                  <c:v>4.6455940362712972E-5</c:v>
                </c:pt>
                <c:pt idx="31">
                  <c:v>4.483920253885378E-5</c:v>
                </c:pt>
                <c:pt idx="32">
                  <c:v>4.3264912992070066E-5</c:v>
                </c:pt>
                <c:pt idx="33">
                  <c:v>4.1733036507011805E-5</c:v>
                </c:pt>
                <c:pt idx="34">
                  <c:v>4.0243426147594393E-5</c:v>
                </c:pt>
                <c:pt idx="35">
                  <c:v>3.8795835013052799E-5</c:v>
                </c:pt>
                <c:pt idx="36">
                  <c:v>3.7389927070727847E-5</c:v>
                </c:pt>
                <c:pt idx="37">
                  <c:v>3.6025287129986855E-5</c:v>
                </c:pt>
                <c:pt idx="38">
                  <c:v>3.4701430017470083E-5</c:v>
                </c:pt>
                <c:pt idx="39">
                  <c:v>3.3417809009906262E-5</c:v>
                </c:pt>
                <c:pt idx="40">
                  <c:v>3.2173823577041957E-5</c:v>
                </c:pt>
                <c:pt idx="41">
                  <c:v>3.096882648376375E-5</c:v>
                </c:pt>
                <c:pt idx="42">
                  <c:v>2.9802130297245026E-5</c:v>
                </c:pt>
                <c:pt idx="43">
                  <c:v>2.8673013341908061E-5</c:v>
                </c:pt>
                <c:pt idx="44">
                  <c:v>2.758072514214314E-5</c:v>
                </c:pt>
                <c:pt idx="45">
                  <c:v>2.6524491390059088E-5</c:v>
                </c:pt>
                <c:pt idx="46">
                  <c:v>2.5503518473041745E-5</c:v>
                </c:pt>
                <c:pt idx="47">
                  <c:v>2.4516997593558308E-5</c:v>
                </c:pt>
                <c:pt idx="48">
                  <c:v>2.3564108511456849E-5</c:v>
                </c:pt>
                <c:pt idx="49">
                  <c:v>2.2644022936961489E-5</c:v>
                </c:pt>
                <c:pt idx="50">
                  <c:v>2.1755907600646711E-5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ED-47E9-BC02-6AC715AAB047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(alternative)'!$N$33:$N$83</c:f>
              <c:numCache>
                <c:formatCode>General</c:formatCode>
                <c:ptCount val="51"/>
                <c:pt idx="0">
                  <c:v>0</c:v>
                </c:pt>
                <c:pt idx="1">
                  <c:v>1.3617156577010411E-4</c:v>
                </c:pt>
                <c:pt idx="2">
                  <c:v>1.4566820028758771E-4</c:v>
                </c:pt>
                <c:pt idx="3">
                  <c:v>1.5407105370198606E-4</c:v>
                </c:pt>
                <c:pt idx="4">
                  <c:v>1.6145831051963877E-4</c:v>
                </c:pt>
                <c:pt idx="5">
                  <c:v>1.6790335412919939E-4</c:v>
                </c:pt>
                <c:pt idx="6">
                  <c:v>1.7347504071394537E-4</c:v>
                </c:pt>
                <c:pt idx="7">
                  <c:v>1.7823795818327541E-4</c:v>
                </c:pt>
                <c:pt idx="8">
                  <c:v>1.8225267092122129E-4</c:v>
                </c:pt>
                <c:pt idx="9">
                  <c:v>1.855759511080573E-4</c:v>
                </c:pt>
                <c:pt idx="10">
                  <c:v>1.8826099733150584E-4</c:v>
                </c:pt>
                <c:pt idx="11">
                  <c:v>1.9035764116649809E-4</c:v>
                </c:pt>
                <c:pt idx="12">
                  <c:v>1.91912542366851E-4</c:v>
                </c:pt>
                <c:pt idx="13">
                  <c:v>1.9296937327846955E-4</c:v>
                </c:pt>
                <c:pt idx="14">
                  <c:v>1.9356899305167431E-4</c:v>
                </c:pt>
                <c:pt idx="15">
                  <c:v>1.9374961219990753E-4</c:v>
                </c:pt>
                <c:pt idx="16">
                  <c:v>1.9354694802329559E-4</c:v>
                </c:pt>
                <c:pt idx="17">
                  <c:v>1.9299437138826318E-4</c:v>
                </c:pt>
                <c:pt idx="18">
                  <c:v>1.9212304532852589E-4</c:v>
                </c:pt>
                <c:pt idx="19">
                  <c:v>1.9096205590826663E-4</c:v>
                </c:pt>
                <c:pt idx="20">
                  <c:v>1.895385357650494E-4</c:v>
                </c:pt>
                <c:pt idx="21">
                  <c:v>1.8787778072798178E-4</c:v>
                </c:pt>
                <c:pt idx="22">
                  <c:v>1.8600335988574348E-4</c:v>
                </c:pt>
                <c:pt idx="23">
                  <c:v>1.8393721945929022E-4</c:v>
                </c:pt>
                <c:pt idx="24">
                  <c:v>1.8169978081526361E-4</c:v>
                </c:pt>
                <c:pt idx="25">
                  <c:v>1.7931003293834112E-4</c:v>
                </c:pt>
                <c:pt idx="26">
                  <c:v>1.7678561966388777E-4</c:v>
                </c:pt>
                <c:pt idx="27">
                  <c:v>1.74142921956282E-4</c:v>
                </c:pt>
                <c:pt idx="28">
                  <c:v>1.713971355031295E-4</c:v>
                </c:pt>
                <c:pt idx="29">
                  <c:v>1.6856234388121658E-4</c:v>
                </c:pt>
                <c:pt idx="30">
                  <c:v>1.6565158753643826E-4</c:v>
                </c:pt>
                <c:pt idx="31">
                  <c:v>1.6267692880703538E-4</c:v>
                </c:pt>
                <c:pt idx="32">
                  <c:v>1.5964951320724782E-4</c:v>
                </c:pt>
                <c:pt idx="33">
                  <c:v>1.565796271769027E-4</c:v>
                </c:pt>
                <c:pt idx="34">
                  <c:v>1.5347675249147852E-4</c:v>
                </c:pt>
                <c:pt idx="35">
                  <c:v>1.5034961751678085E-4</c:v>
                </c:pt>
                <c:pt idx="36">
                  <c:v>1.4720624548250716E-4</c:v>
                </c:pt>
                <c:pt idx="37">
                  <c:v>1.4405399993963844E-4</c:v>
                </c:pt>
                <c:pt idx="38">
                  <c:v>1.4089962755774424E-4</c:v>
                </c:pt>
                <c:pt idx="39">
                  <c:v>1.3774929840990567E-4</c:v>
                </c:pt>
                <c:pt idx="40">
                  <c:v>1.3460864388501473E-4</c:v>
                </c:pt>
                <c:pt idx="41">
                  <c:v>1.3148279235968631E-4</c:v>
                </c:pt>
                <c:pt idx="42">
                  <c:v>1.2837640275488967E-4</c:v>
                </c:pt>
                <c:pt idx="43">
                  <c:v>1.2529369609565376E-4</c:v>
                </c:pt>
                <c:pt idx="44">
                  <c:v>1.2223848518580607E-4</c:v>
                </c:pt>
                <c:pt idx="45">
                  <c:v>1.1921420250364654E-4</c:v>
                </c:pt>
                <c:pt idx="46">
                  <c:v>1.1622392641871977E-4</c:v>
                </c:pt>
                <c:pt idx="47">
                  <c:v>1.1327040582441662E-4</c:v>
                </c:pt>
                <c:pt idx="48">
                  <c:v>1.1035608327598897E-4</c:v>
                </c:pt>
                <c:pt idx="49">
                  <c:v>1.074831167186889E-4</c:v>
                </c:pt>
                <c:pt idx="50">
                  <c:v>1.0465339988612946E-4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ED-47E9-BC02-6AC715AAB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4265504"/>
        <c:axId val="-1432140768"/>
      </c:scatterChart>
      <c:valAx>
        <c:axId val="-143426550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644858473736543"/>
              <c:y val="0.824727545255410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0768"/>
        <c:crosses val="autoZero"/>
        <c:crossBetween val="midCat"/>
      </c:valAx>
      <c:valAx>
        <c:axId val="-143214076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53289896703409E-2"/>
              <c:y val="0.434276823347051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42655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u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108813504407895"/>
          <c:y val="3.17470181959266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706125558618776"/>
          <c:y val="0.23810263646944996"/>
          <c:w val="0.80025846207369666"/>
          <c:h val="0.49406297067410859"/>
        </c:manualLayout>
      </c:layout>
      <c:scatterChart>
        <c:scatterStyle val="lineMarker"/>
        <c:varyColors val="0"/>
        <c:ser>
          <c:idx val="0"/>
          <c:order val="0"/>
          <c:tx>
            <c:v>Benchmark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(benchmark)'!$O$33:$O$83</c:f>
              <c:numCache>
                <c:formatCode>General</c:formatCode>
                <c:ptCount val="51"/>
                <c:pt idx="0">
                  <c:v>0</c:v>
                </c:pt>
                <c:pt idx="1">
                  <c:v>-2.8476831072631976E-3</c:v>
                </c:pt>
                <c:pt idx="2">
                  <c:v>-2.7422455599590018E-3</c:v>
                </c:pt>
                <c:pt idx="3">
                  <c:v>-2.6400710937445429E-3</c:v>
                </c:pt>
                <c:pt idx="4">
                  <c:v>-2.5411057733187832E-3</c:v>
                </c:pt>
                <c:pt idx="5">
                  <c:v>-2.4452924218949282E-3</c:v>
                </c:pt>
                <c:pt idx="6">
                  <c:v>-2.3525711061388914E-3</c:v>
                </c:pt>
                <c:pt idx="7">
                  <c:v>-2.262879579306625E-3</c:v>
                </c:pt>
                <c:pt idx="8">
                  <c:v>-2.1761536856248096E-3</c:v>
                </c:pt>
                <c:pt idx="9">
                  <c:v>-2.0923277287552625E-3</c:v>
                </c:pt>
                <c:pt idx="10">
                  <c:v>-2.0113348069923428E-3</c:v>
                </c:pt>
                <c:pt idx="11">
                  <c:v>-1.9331071176637675E-3</c:v>
                </c:pt>
                <c:pt idx="12">
                  <c:v>-1.8575762330378435E-3</c:v>
                </c:pt>
                <c:pt idx="13">
                  <c:v>-1.7846733498834793E-3</c:v>
                </c:pt>
                <c:pt idx="14">
                  <c:v>-1.7143295146827952E-3</c:v>
                </c:pt>
                <c:pt idx="15">
                  <c:v>-1.6464758263590291E-3</c:v>
                </c:pt>
                <c:pt idx="16">
                  <c:v>-1.5810436182542415E-3</c:v>
                </c:pt>
                <c:pt idx="17">
                  <c:v>-1.5179646209714007E-3</c:v>
                </c:pt>
                <c:pt idx="18">
                  <c:v>-1.4571711075833248E-3</c:v>
                </c:pt>
                <c:pt idx="19">
                  <c:v>-1.398596022606175E-3</c:v>
                </c:pt>
                <c:pt idx="20">
                  <c:v>-1.3421730960372419E-3</c:v>
                </c:pt>
                <c:pt idx="21">
                  <c:v>-1.2878369436652493E-3</c:v>
                </c:pt>
                <c:pt idx="22">
                  <c:v>-1.2355231547759122E-3</c:v>
                </c:pt>
                <c:pt idx="23">
                  <c:v>-1.1851683682956027E-3</c:v>
                </c:pt>
                <c:pt idx="24">
                  <c:v>-1.136710338341423E-3</c:v>
                </c:pt>
                <c:pt idx="25">
                  <c:v>-1.0900879900763386E-3</c:v>
                </c:pt>
                <c:pt idx="26">
                  <c:v>-1.045241466703037E-3</c:v>
                </c:pt>
                <c:pt idx="27">
                  <c:v>-1.0021121683695231E-3</c:v>
                </c:pt>
                <c:pt idx="28">
                  <c:v>-9.6064278370287196E-4</c:v>
                </c:pt>
                <c:pt idx="29">
                  <c:v>-9.2077731463477528E-4</c:v>
                </c:pt>
                <c:pt idx="30">
                  <c:v>-8.8246109513329097E-4</c:v>
                </c:pt>
                <c:pt idx="31">
                  <c:v>-8.4564080440932251E-4</c:v>
                </c:pt>
                <c:pt idx="32">
                  <c:v>-8.1026447512357589E-4</c:v>
                </c:pt>
                <c:pt idx="33">
                  <c:v>-7.7628149707989621E-4</c:v>
                </c:pt>
                <c:pt idx="34">
                  <c:v>-7.4364261685375826E-4</c:v>
                </c:pt>
                <c:pt idx="35">
                  <c:v>-7.122999337701221E-4</c:v>
                </c:pt>
                <c:pt idx="36">
                  <c:v>-6.8220689261268101E-4</c:v>
                </c:pt>
                <c:pt idx="37">
                  <c:v>-6.533182734165785E-4</c:v>
                </c:pt>
                <c:pt idx="38">
                  <c:v>-6.2559017866881768E-4</c:v>
                </c:pt>
                <c:pt idx="39">
                  <c:v>-5.9898001821466853E-4</c:v>
                </c:pt>
                <c:pt idx="40">
                  <c:v>-5.7344649214429604E-4</c:v>
                </c:pt>
                <c:pt idx="41">
                  <c:v>-5.4894957191144417E-4</c:v>
                </c:pt>
                <c:pt idx="42">
                  <c:v>-5.2545047991522215E-4</c:v>
                </c:pt>
                <c:pt idx="43">
                  <c:v>-5.0291166775672642E-4</c:v>
                </c:pt>
                <c:pt idx="44">
                  <c:v>-4.8129679336431368E-4</c:v>
                </c:pt>
                <c:pt idx="45">
                  <c:v>-4.6057069716471413E-4</c:v>
                </c:pt>
                <c:pt idx="46">
                  <c:v>-4.4069937746175637E-4</c:v>
                </c:pt>
                <c:pt idx="47">
                  <c:v>-4.2164996517018332E-4</c:v>
                </c:pt>
                <c:pt idx="48">
                  <c:v>-4.0339069803880384E-4</c:v>
                </c:pt>
                <c:pt idx="49">
                  <c:v>-3.8589089448496283E-4</c:v>
                </c:pt>
                <c:pt idx="50">
                  <c:v>-3.691209271509725E-4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24-4F21-964C-4805588E75AF}"/>
            </c:ext>
          </c:extLst>
        </c:ser>
        <c:ser>
          <c:idx val="1"/>
          <c:order val="1"/>
          <c:tx>
            <c:v>Alternative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(alternative)'!$O$33:$O$83</c:f>
              <c:numCache>
                <c:formatCode>General</c:formatCode>
                <c:ptCount val="51"/>
                <c:pt idx="0">
                  <c:v>0</c:v>
                </c:pt>
                <c:pt idx="1">
                  <c:v>-7.6821880528618897E-3</c:v>
                </c:pt>
                <c:pt idx="2">
                  <c:v>-7.528320033584575E-3</c:v>
                </c:pt>
                <c:pt idx="3">
                  <c:v>-7.3734054029488041E-3</c:v>
                </c:pt>
                <c:pt idx="4">
                  <c:v>-7.2178282642658565E-3</c:v>
                </c:pt>
                <c:pt idx="5">
                  <c:v>-7.0619409215169149E-3</c:v>
                </c:pt>
                <c:pt idx="6">
                  <c:v>-6.9060659473967577E-3</c:v>
                </c:pt>
                <c:pt idx="7">
                  <c:v>-6.7504981298073495E-3</c:v>
                </c:pt>
                <c:pt idx="8">
                  <c:v>-6.5955063035677474E-3</c:v>
                </c:pt>
                <c:pt idx="9">
                  <c:v>-6.44133507374224E-3</c:v>
                </c:pt>
                <c:pt idx="10">
                  <c:v>-6.2882064366434074E-3</c:v>
                </c:pt>
                <c:pt idx="11">
                  <c:v>-6.136321304239736E-3</c:v>
                </c:pt>
                <c:pt idx="12">
                  <c:v>-5.9858609373876657E-3</c:v>
                </c:pt>
                <c:pt idx="13">
                  <c:v>-5.8369882930145514E-3</c:v>
                </c:pt>
                <c:pt idx="14">
                  <c:v>-5.6898492901011439E-3</c:v>
                </c:pt>
                <c:pt idx="15">
                  <c:v>-5.5445739990490298E-3</c:v>
                </c:pt>
                <c:pt idx="16">
                  <c:v>-5.4012777587692674E-3</c:v>
                </c:pt>
                <c:pt idx="17">
                  <c:v>-5.2600622255924365E-3</c:v>
                </c:pt>
                <c:pt idx="18">
                  <c:v>-5.1210163578768609E-3</c:v>
                </c:pt>
                <c:pt idx="19">
                  <c:v>-4.9842173399801716E-3</c:v>
                </c:pt>
                <c:pt idx="20">
                  <c:v>-4.8497314490590099E-3</c:v>
                </c:pt>
                <c:pt idx="21">
                  <c:v>-4.7176148679720312E-3</c:v>
                </c:pt>
                <c:pt idx="22">
                  <c:v>-4.587914447381769E-3</c:v>
                </c:pt>
                <c:pt idx="23">
                  <c:v>-4.4606684199809381E-3</c:v>
                </c:pt>
                <c:pt idx="24">
                  <c:v>-4.3359070696078472E-3</c:v>
                </c:pt>
                <c:pt idx="25">
                  <c:v>-4.2136533578632802E-3</c:v>
                </c:pt>
                <c:pt idx="26">
                  <c:v>-4.0939235106970317E-3</c:v>
                </c:pt>
                <c:pt idx="27">
                  <c:v>-3.9767275672958416E-3</c:v>
                </c:pt>
                <c:pt idx="28">
                  <c:v>-3.862069893475384E-3</c:v>
                </c:pt>
                <c:pt idx="29">
                  <c:v>-3.749949661656711E-3</c:v>
                </c:pt>
                <c:pt idx="30">
                  <c:v>-3.640361299391999E-3</c:v>
                </c:pt>
                <c:pt idx="31">
                  <c:v>-3.5332949082949833E-3</c:v>
                </c:pt>
                <c:pt idx="32">
                  <c:v>-3.4287366551279987E-3</c:v>
                </c:pt>
                <c:pt idx="33">
                  <c:v>-3.3266691366995987E-3</c:v>
                </c:pt>
                <c:pt idx="34">
                  <c:v>-3.2270717201340854E-3</c:v>
                </c:pt>
                <c:pt idx="35">
                  <c:v>-3.1299208599866761E-3</c:v>
                </c:pt>
                <c:pt idx="36">
                  <c:v>-3.0351903935951254E-3</c:v>
                </c:pt>
                <c:pt idx="37">
                  <c:v>-2.9428518159802393E-3</c:v>
                </c:pt>
                <c:pt idx="38">
                  <c:v>-2.8528745355335915E-3</c:v>
                </c:pt>
                <c:pt idx="39">
                  <c:v>-2.7652261116606351E-3</c:v>
                </c:pt>
                <c:pt idx="40">
                  <c:v>-2.6798724754811191E-3</c:v>
                </c:pt>
                <c:pt idx="41">
                  <c:v>-2.5967781346260448E-3</c:v>
                </c:pt>
                <c:pt idx="42">
                  <c:v>-2.5159063631111428E-3</c:v>
                </c:pt>
                <c:pt idx="43">
                  <c:v>-2.4372193772108333E-3</c:v>
                </c:pt>
                <c:pt idx="44">
                  <c:v>-2.3606784982036903E-3</c:v>
                </c:pt>
                <c:pt idx="45">
                  <c:v>-2.2862443028103864E-3</c:v>
                </c:pt>
                <c:pt idx="46">
                  <c:v>-2.2138767620977929E-3</c:v>
                </c:pt>
                <c:pt idx="47">
                  <c:v>-2.143535369578225E-3</c:v>
                </c:pt>
                <c:pt idx="48">
                  <c:v>-2.0751792591905899E-3</c:v>
                </c:pt>
                <c:pt idx="49">
                  <c:v>-2.0087673138102845E-3</c:v>
                </c:pt>
                <c:pt idx="50">
                  <c:v>-1.9442582648970242E-3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24-4F21-964C-4805588E7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4032"/>
        <c:axId val="-1432151648"/>
      </c:scatterChart>
      <c:valAx>
        <c:axId val="-143214403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1520289310146017"/>
              <c:y val="0.825422473094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1648"/>
        <c:crossesAt val="-0.9"/>
        <c:crossBetween val="midCat"/>
      </c:valAx>
      <c:valAx>
        <c:axId val="-143215164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0" baseline="0">
                    <a:effectLst/>
                  </a:rPr>
                  <a:t>* </a:t>
                </a:r>
                <a:r>
                  <a:rPr lang="pt-PT" sz="1400"/>
                  <a:t>(utils)</a:t>
                </a:r>
              </a:p>
            </c:rich>
          </c:tx>
          <c:layout>
            <c:manualLayout>
              <c:xMode val="edge"/>
              <c:yMode val="edge"/>
              <c:x val="2.1028689514345313E-2"/>
              <c:y val="0.428584745645009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403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X</a:t>
            </a:r>
            <a:r>
              <a:rPr lang="pt-PT" sz="1800" b="0" i="1" u="none" strike="noStrike" baseline="-25000">
                <a:effectLst/>
              </a:rPr>
              <a:t>t</a:t>
            </a:r>
            <a:r>
              <a:rPr lang="pt-PT" sz="1800" b="0" i="0" baseline="0">
                <a:effectLst/>
              </a:rPr>
              <a:t> = </a:t>
            </a:r>
            <a:r>
              <a:rPr lang="pt-PT" sz="1800" b="0" i="1" baseline="0">
                <a:effectLst/>
              </a:rPr>
              <a:t>A</a:t>
            </a:r>
            <a:r>
              <a:rPr lang="pt-PT" sz="1800" b="0" i="1" baseline="-25000">
                <a:effectLst/>
              </a:rPr>
              <a:t>t</a:t>
            </a:r>
            <a:r>
              <a:rPr lang="pt-PT" sz="1800" b="0" i="0" baseline="0">
                <a:effectLst/>
              </a:rPr>
              <a:t>, </a:t>
            </a:r>
            <a:r>
              <a:rPr lang="pt-PT" sz="1800" b="0" i="1" baseline="0">
                <a:effectLst/>
              </a:rPr>
              <a:t>G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22275024186963724"/>
          <c:y val="3.23242965245027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28676055325213"/>
          <c:y val="0.2404116568437448"/>
          <c:w val="0.83611091404172333"/>
          <c:h val="0.48688411175918062"/>
        </c:manualLayout>
      </c:layout>
      <c:scatterChart>
        <c:scatterStyle val="lineMarker"/>
        <c:varyColors val="0"/>
        <c:ser>
          <c:idx val="0"/>
          <c:order val="0"/>
          <c:tx>
            <c:v>Productivity</c:v>
          </c:tx>
          <c:spPr>
            <a:ln w="381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HP'!$B$34:$B$88</c:f>
              <c:numCache>
                <c:formatCode>General</c:formatCode>
                <c:ptCount val="55"/>
                <c:pt idx="0">
                  <c:v>5.6489279900464283E-4</c:v>
                </c:pt>
                <c:pt idx="1">
                  <c:v>1.3804715102314194E-2</c:v>
                </c:pt>
                <c:pt idx="2">
                  <c:v>3.260654075382291E-2</c:v>
                </c:pt>
                <c:pt idx="3">
                  <c:v>-1.8854586026780046E-2</c:v>
                </c:pt>
                <c:pt idx="4">
                  <c:v>-2.8607836340519562E-2</c:v>
                </c:pt>
                <c:pt idx="5">
                  <c:v>-6.1159876277611797E-4</c:v>
                </c:pt>
                <c:pt idx="6">
                  <c:v>8.5868127899325283E-3</c:v>
                </c:pt>
                <c:pt idx="7">
                  <c:v>2.2898444458829204E-2</c:v>
                </c:pt>
                <c:pt idx="8">
                  <c:v>1.7366722819221463E-2</c:v>
                </c:pt>
                <c:pt idx="9">
                  <c:v>-1.0537357482803688E-2</c:v>
                </c:pt>
                <c:pt idx="10">
                  <c:v>2.1581416412518014E-3</c:v>
                </c:pt>
                <c:pt idx="11">
                  <c:v>-3.9581480403610994E-2</c:v>
                </c:pt>
                <c:pt idx="12">
                  <c:v>-1.5686657860866704E-2</c:v>
                </c:pt>
                <c:pt idx="13">
                  <c:v>1.2705667572177046E-2</c:v>
                </c:pt>
                <c:pt idx="14">
                  <c:v>1.2034179019553547E-2</c:v>
                </c:pt>
                <c:pt idx="15">
                  <c:v>1.2387974565728557E-2</c:v>
                </c:pt>
                <c:pt idx="16">
                  <c:v>-9.0416057020718072E-4</c:v>
                </c:pt>
                <c:pt idx="17">
                  <c:v>3.8214456505607764E-3</c:v>
                </c:pt>
                <c:pt idx="18">
                  <c:v>3.753216140184618E-3</c:v>
                </c:pt>
                <c:pt idx="19">
                  <c:v>-1.9176558819643144E-4</c:v>
                </c:pt>
                <c:pt idx="20">
                  <c:v>-1.960313231321997E-2</c:v>
                </c:pt>
                <c:pt idx="21">
                  <c:v>1.0194516426919265E-2</c:v>
                </c:pt>
                <c:pt idx="22">
                  <c:v>2.1225643824358542E-3</c:v>
                </c:pt>
                <c:pt idx="23">
                  <c:v>2.7836034516592889E-3</c:v>
                </c:pt>
                <c:pt idx="24">
                  <c:v>-9.6726355334624259E-3</c:v>
                </c:pt>
                <c:pt idx="25">
                  <c:v>-5.0949337205281608E-3</c:v>
                </c:pt>
                <c:pt idx="26">
                  <c:v>-2.618522954392688E-3</c:v>
                </c:pt>
                <c:pt idx="27">
                  <c:v>2.9923119126262776E-3</c:v>
                </c:pt>
                <c:pt idx="28">
                  <c:v>1.1162803632091212E-2</c:v>
                </c:pt>
                <c:pt idx="29">
                  <c:v>7.3520323652580544E-3</c:v>
                </c:pt>
                <c:pt idx="30">
                  <c:v>-1.1858632054360996E-2</c:v>
                </c:pt>
                <c:pt idx="31">
                  <c:v>-1.1803343160847746E-2</c:v>
                </c:pt>
                <c:pt idx="32">
                  <c:v>-1.0361660766449177E-3</c:v>
                </c:pt>
                <c:pt idx="33">
                  <c:v>9.5681872989334948E-3</c:v>
                </c:pt>
                <c:pt idx="34">
                  <c:v>1.4432649566330724E-2</c:v>
                </c:pt>
                <c:pt idx="35">
                  <c:v>4.7030738763158553E-3</c:v>
                </c:pt>
                <c:pt idx="36">
                  <c:v>-2.8623438110368937E-3</c:v>
                </c:pt>
                <c:pt idx="37">
                  <c:v>-1.137296111352093E-2</c:v>
                </c:pt>
                <c:pt idx="38">
                  <c:v>-1.6055907855282214E-2</c:v>
                </c:pt>
                <c:pt idx="39">
                  <c:v>1.1705872649629967E-2</c:v>
                </c:pt>
                <c:pt idx="40">
                  <c:v>5.1154446260834874E-3</c:v>
                </c:pt>
                <c:pt idx="41">
                  <c:v>5.8678987291855833E-3</c:v>
                </c:pt>
                <c:pt idx="42">
                  <c:v>6.7878869697679534E-4</c:v>
                </c:pt>
                <c:pt idx="43">
                  <c:v>2.9212282738022566E-4</c:v>
                </c:pt>
                <c:pt idx="44">
                  <c:v>-8.7017444118941967E-4</c:v>
                </c:pt>
                <c:pt idx="45">
                  <c:v>-6.3999408061530261E-3</c:v>
                </c:pt>
                <c:pt idx="46">
                  <c:v>-2.3784632218983859E-3</c:v>
                </c:pt>
                <c:pt idx="47">
                  <c:v>-4.0692114331744023E-3</c:v>
                </c:pt>
                <c:pt idx="48">
                  <c:v>-2.3457058844993384E-3</c:v>
                </c:pt>
                <c:pt idx="49">
                  <c:v>-7.3999593474365355E-3</c:v>
                </c:pt>
                <c:pt idx="50">
                  <c:v>2.2101983368273181E-2</c:v>
                </c:pt>
                <c:pt idx="51">
                  <c:v>-3.6835786616418176E-3</c:v>
                </c:pt>
                <c:pt idx="52">
                  <c:v>-4.2437154816568068E-3</c:v>
                </c:pt>
                <c:pt idx="53">
                  <c:v>4.624967340470576E-3</c:v>
                </c:pt>
                <c:pt idx="54">
                  <c:v>-3.3718186934379442E-3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78-437F-87DD-E980F38517EB}"/>
            </c:ext>
          </c:extLst>
        </c:ser>
        <c:ser>
          <c:idx val="1"/>
          <c:order val="1"/>
          <c:tx>
            <c:v>Public consumption and net exports</c:v>
          </c:tx>
          <c:spPr>
            <a:ln w="38100">
              <a:solidFill>
                <a:srgbClr val="993366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HP'!$E$34:$E$88</c:f>
              <c:numCache>
                <c:formatCode>General</c:formatCode>
                <c:ptCount val="55"/>
                <c:pt idx="0">
                  <c:v>-1.0823146729800399E-2</c:v>
                </c:pt>
                <c:pt idx="1">
                  <c:v>-2.1613713042853065E-2</c:v>
                </c:pt>
                <c:pt idx="2">
                  <c:v>3.4392788401017282E-3</c:v>
                </c:pt>
                <c:pt idx="3">
                  <c:v>1.8958541986494177E-2</c:v>
                </c:pt>
                <c:pt idx="4">
                  <c:v>2.0202137423635663E-2</c:v>
                </c:pt>
                <c:pt idx="5">
                  <c:v>-1.6512904088087223E-2</c:v>
                </c:pt>
                <c:pt idx="6">
                  <c:v>-3.3127752298852314E-2</c:v>
                </c:pt>
                <c:pt idx="7">
                  <c:v>-1.7661321039945256E-2</c:v>
                </c:pt>
                <c:pt idx="8">
                  <c:v>-1.7137774363044575E-5</c:v>
                </c:pt>
                <c:pt idx="9">
                  <c:v>3.8182305829720979E-2</c:v>
                </c:pt>
                <c:pt idx="10">
                  <c:v>4.8173059770491675E-2</c:v>
                </c:pt>
                <c:pt idx="11">
                  <c:v>2.1839510014451426E-3</c:v>
                </c:pt>
                <c:pt idx="12">
                  <c:v>-1.5687353130296802E-2</c:v>
                </c:pt>
                <c:pt idx="13">
                  <c:v>-2.4988595099677498E-2</c:v>
                </c:pt>
                <c:pt idx="14">
                  <c:v>-1.6622242864754777E-2</c:v>
                </c:pt>
                <c:pt idx="15">
                  <c:v>-1.6998451682669488E-2</c:v>
                </c:pt>
                <c:pt idx="16">
                  <c:v>-1.9395664662682111E-2</c:v>
                </c:pt>
                <c:pt idx="17">
                  <c:v>1.1116171719966397E-3</c:v>
                </c:pt>
                <c:pt idx="18">
                  <c:v>1.6833503907917116E-2</c:v>
                </c:pt>
                <c:pt idx="19">
                  <c:v>1.7809698879126198E-2</c:v>
                </c:pt>
                <c:pt idx="20">
                  <c:v>2.1572916508010478E-2</c:v>
                </c:pt>
                <c:pt idx="21">
                  <c:v>1.5329241771542731E-2</c:v>
                </c:pt>
                <c:pt idx="22">
                  <c:v>-1.289127170812111E-2</c:v>
                </c:pt>
                <c:pt idx="23">
                  <c:v>-1.8554779554455701E-2</c:v>
                </c:pt>
                <c:pt idx="24">
                  <c:v>-5.3129370559920376E-3</c:v>
                </c:pt>
                <c:pt idx="25">
                  <c:v>4.5471453573416032E-3</c:v>
                </c:pt>
                <c:pt idx="26">
                  <c:v>2.3552349689325326E-2</c:v>
                </c:pt>
                <c:pt idx="27">
                  <c:v>-1.04013690165306E-3</c:v>
                </c:pt>
                <c:pt idx="28">
                  <c:v>-3.0417938648844558E-3</c:v>
                </c:pt>
                <c:pt idx="29">
                  <c:v>-1.8360479566041466E-2</c:v>
                </c:pt>
                <c:pt idx="30">
                  <c:v>1.0189108554955577E-2</c:v>
                </c:pt>
                <c:pt idx="31">
                  <c:v>1.6903980027211114E-2</c:v>
                </c:pt>
                <c:pt idx="32">
                  <c:v>1.3805890578468226E-2</c:v>
                </c:pt>
                <c:pt idx="33">
                  <c:v>-1.3780430166965786E-2</c:v>
                </c:pt>
                <c:pt idx="34">
                  <c:v>-3.058576767411305E-2</c:v>
                </c:pt>
                <c:pt idx="35">
                  <c:v>-5.2700787684853985E-2</c:v>
                </c:pt>
                <c:pt idx="36">
                  <c:v>-3.3441134625791236E-2</c:v>
                </c:pt>
                <c:pt idx="37">
                  <c:v>1.6350443706786066E-2</c:v>
                </c:pt>
                <c:pt idx="38">
                  <c:v>8.5058204557150852E-2</c:v>
                </c:pt>
                <c:pt idx="39">
                  <c:v>2.5233250826959264E-2</c:v>
                </c:pt>
                <c:pt idx="40">
                  <c:v>-5.6556292859601953E-3</c:v>
                </c:pt>
                <c:pt idx="41">
                  <c:v>-3.423174278277763E-3</c:v>
                </c:pt>
                <c:pt idx="42">
                  <c:v>5.4519344093959532E-3</c:v>
                </c:pt>
                <c:pt idx="43">
                  <c:v>-5.7817051487845106E-3</c:v>
                </c:pt>
                <c:pt idx="44">
                  <c:v>-2.9960190427201994E-2</c:v>
                </c:pt>
                <c:pt idx="45">
                  <c:v>-5.8938626399118732E-3</c:v>
                </c:pt>
                <c:pt idx="46">
                  <c:v>-1.0356485180532893E-2</c:v>
                </c:pt>
                <c:pt idx="47">
                  <c:v>-6.9435779109907614E-3</c:v>
                </c:pt>
                <c:pt idx="48">
                  <c:v>3.2097772167606564E-2</c:v>
                </c:pt>
                <c:pt idx="49">
                  <c:v>5.6212315027606152E-2</c:v>
                </c:pt>
                <c:pt idx="50">
                  <c:v>-2.8874896709295328E-2</c:v>
                </c:pt>
                <c:pt idx="51">
                  <c:v>-6.7195624434619461E-2</c:v>
                </c:pt>
                <c:pt idx="52">
                  <c:v>1.9069567101317023E-2</c:v>
                </c:pt>
                <c:pt idx="53">
                  <c:v>6.2354219221516525E-3</c:v>
                </c:pt>
                <c:pt idx="54">
                  <c:v>1.0575880936094961E-2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78-437F-87DD-E980F3851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50016"/>
        <c:axId val="-1432148384"/>
      </c:scatterChart>
      <c:valAx>
        <c:axId val="-1432150016"/>
        <c:scaling>
          <c:orientation val="minMax"/>
          <c:max val="2025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49883627170613393"/>
              <c:y val="0.8222482717260851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8384"/>
        <c:crossesAt val="-0.1"/>
        <c:crossBetween val="midCat"/>
      </c:valAx>
      <c:valAx>
        <c:axId val="-1432148384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X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X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27075391750377E-2"/>
              <c:y val="0.36768841634925675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00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K</a:t>
            </a:r>
            <a:r>
              <a:rPr lang="pt-PT" sz="1800" b="0" i="1" u="none" strike="noStrike" baseline="-25000">
                <a:effectLst/>
              </a:rPr>
              <a:t>t</a:t>
            </a:r>
            <a:endParaRPr lang="pt-PT" sz="1800"/>
          </a:p>
        </c:rich>
      </c:tx>
      <c:layout>
        <c:manualLayout>
          <c:xMode val="edge"/>
          <c:yMode val="edge"/>
          <c:x val="0.29808141526769866"/>
          <c:y val="3.2259012946810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14504884975498"/>
          <c:y val="0.23992684904921138"/>
          <c:w val="0.83630377140515721"/>
          <c:h val="0.48791846613369033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HP'!$I$34:$I$88</c:f>
              <c:numCache>
                <c:formatCode>General</c:formatCode>
                <c:ptCount val="55"/>
                <c:pt idx="0">
                  <c:v>6.095777792158863E-4</c:v>
                </c:pt>
                <c:pt idx="1">
                  <c:v>-5.8892952327926906E-4</c:v>
                </c:pt>
                <c:pt idx="2">
                  <c:v>-2.220829914973077E-3</c:v>
                </c:pt>
                <c:pt idx="3">
                  <c:v>-1.127423885893819E-4</c:v>
                </c:pt>
                <c:pt idx="4">
                  <c:v>4.7347193422591083E-3</c:v>
                </c:pt>
                <c:pt idx="5">
                  <c:v>4.8416866922202928E-3</c:v>
                </c:pt>
                <c:pt idx="6">
                  <c:v>-1.2510294759473517E-3</c:v>
                </c:pt>
                <c:pt idx="7">
                  <c:v>-4.8111855134327364E-3</c:v>
                </c:pt>
                <c:pt idx="8">
                  <c:v>-5.660349392149211E-3</c:v>
                </c:pt>
                <c:pt idx="9">
                  <c:v>-1.8251255295242963E-3</c:v>
                </c:pt>
                <c:pt idx="10">
                  <c:v>3.7728303930673057E-3</c:v>
                </c:pt>
                <c:pt idx="11">
                  <c:v>3.8551444561534254E-3</c:v>
                </c:pt>
                <c:pt idx="12">
                  <c:v>4.1412875632307333E-3</c:v>
                </c:pt>
                <c:pt idx="13">
                  <c:v>-1.1823532177768215E-3</c:v>
                </c:pt>
                <c:pt idx="14">
                  <c:v>-5.2907556937222822E-3</c:v>
                </c:pt>
                <c:pt idx="15">
                  <c:v>-4.318041465546596E-3</c:v>
                </c:pt>
                <c:pt idx="16">
                  <c:v>-2.1179592655489188E-3</c:v>
                </c:pt>
                <c:pt idx="17">
                  <c:v>1.2600889817249161E-4</c:v>
                </c:pt>
                <c:pt idx="18">
                  <c:v>1.8274813657486177E-3</c:v>
                </c:pt>
                <c:pt idx="19">
                  <c:v>3.3704150513087505E-3</c:v>
                </c:pt>
                <c:pt idx="20">
                  <c:v>4.7463269816090392E-3</c:v>
                </c:pt>
                <c:pt idx="21">
                  <c:v>4.2933629440484733E-3</c:v>
                </c:pt>
                <c:pt idx="22">
                  <c:v>3.9256429898970602E-4</c:v>
                </c:pt>
                <c:pt idx="23">
                  <c:v>-1.0974473094944592E-3</c:v>
                </c:pt>
                <c:pt idx="24">
                  <c:v>-1.4625908610361726E-3</c:v>
                </c:pt>
                <c:pt idx="25">
                  <c:v>-9.9182117709339934E-4</c:v>
                </c:pt>
                <c:pt idx="26">
                  <c:v>-1.9071027458852363E-3</c:v>
                </c:pt>
                <c:pt idx="27">
                  <c:v>-2.6605240143466879E-3</c:v>
                </c:pt>
                <c:pt idx="28">
                  <c:v>-3.1920879672888702E-3</c:v>
                </c:pt>
                <c:pt idx="29">
                  <c:v>-2.1149737238361777E-3</c:v>
                </c:pt>
                <c:pt idx="30">
                  <c:v>4.0503394051771835E-4</c:v>
                </c:pt>
                <c:pt idx="31">
                  <c:v>3.8525093723702497E-3</c:v>
                </c:pt>
                <c:pt idx="32">
                  <c:v>3.8177772560621381E-3</c:v>
                </c:pt>
                <c:pt idx="33">
                  <c:v>-2.9416017886263468E-4</c:v>
                </c:pt>
                <c:pt idx="34">
                  <c:v>-3.6761216370095884E-3</c:v>
                </c:pt>
                <c:pt idx="35">
                  <c:v>-4.3947256841283533E-3</c:v>
                </c:pt>
                <c:pt idx="36">
                  <c:v>-1.6201294705635583E-3</c:v>
                </c:pt>
                <c:pt idx="37">
                  <c:v>3.0128872429502351E-3</c:v>
                </c:pt>
                <c:pt idx="38">
                  <c:v>7.0585094233828194E-3</c:v>
                </c:pt>
                <c:pt idx="39">
                  <c:v>7.8743550543605156E-3</c:v>
                </c:pt>
                <c:pt idx="40">
                  <c:v>1.5306774392342959E-4</c:v>
                </c:pt>
                <c:pt idx="41">
                  <c:v>-3.3977413476344864E-3</c:v>
                </c:pt>
                <c:pt idx="42">
                  <c:v>-3.5898070562028206E-3</c:v>
                </c:pt>
                <c:pt idx="43">
                  <c:v>-2.1667986751985335E-3</c:v>
                </c:pt>
                <c:pt idx="44">
                  <c:v>-2.0418865891722593E-3</c:v>
                </c:pt>
                <c:pt idx="45">
                  <c:v>-1.5543362219265777E-3</c:v>
                </c:pt>
                <c:pt idx="46">
                  <c:v>-7.0252788772462438E-4</c:v>
                </c:pt>
                <c:pt idx="47">
                  <c:v>5.2829407238164094E-5</c:v>
                </c:pt>
                <c:pt idx="48">
                  <c:v>2.0852085927698383E-3</c:v>
                </c:pt>
                <c:pt idx="49">
                  <c:v>4.1343062979137812E-4</c:v>
                </c:pt>
                <c:pt idx="50">
                  <c:v>-9.205199609292336E-4</c:v>
                </c:pt>
                <c:pt idx="51">
                  <c:v>-4.3507839537970661E-4</c:v>
                </c:pt>
                <c:pt idx="52">
                  <c:v>1.693175077442266E-3</c:v>
                </c:pt>
                <c:pt idx="53">
                  <c:v>2.734283777752422E-3</c:v>
                </c:pt>
                <c:pt idx="54">
                  <c:v>-3.6232178418615923E-4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DC-4231-9CE1-18CA5C79E642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HP'!$BR$34:$BR$88</c:f>
              <c:numCache>
                <c:formatCode>General</c:formatCode>
                <c:ptCount val="55"/>
                <c:pt idx="0">
                  <c:v>-5.8892952327926906E-4</c:v>
                </c:pt>
                <c:pt idx="1">
                  <c:v>-2.220829914973077E-3</c:v>
                </c:pt>
                <c:pt idx="2">
                  <c:v>-1.127423885893819E-4</c:v>
                </c:pt>
                <c:pt idx="3">
                  <c:v>4.7347193422591083E-3</c:v>
                </c:pt>
                <c:pt idx="4">
                  <c:v>4.8416866922202928E-3</c:v>
                </c:pt>
                <c:pt idx="5">
                  <c:v>-1.2510294759473517E-3</c:v>
                </c:pt>
                <c:pt idx="6">
                  <c:v>-4.8111855134327364E-3</c:v>
                </c:pt>
                <c:pt idx="7">
                  <c:v>-5.660349392149211E-3</c:v>
                </c:pt>
                <c:pt idx="8">
                  <c:v>-1.8251255295242963E-3</c:v>
                </c:pt>
                <c:pt idx="9">
                  <c:v>3.7728303930673057E-3</c:v>
                </c:pt>
                <c:pt idx="10">
                  <c:v>3.8551444561534254E-3</c:v>
                </c:pt>
                <c:pt idx="11">
                  <c:v>4.1412875632307333E-3</c:v>
                </c:pt>
                <c:pt idx="12">
                  <c:v>-1.1823532177768215E-3</c:v>
                </c:pt>
                <c:pt idx="13">
                  <c:v>-5.2907556937222822E-3</c:v>
                </c:pt>
                <c:pt idx="14">
                  <c:v>-4.318041465546596E-3</c:v>
                </c:pt>
                <c:pt idx="15">
                  <c:v>-2.1179592655489188E-3</c:v>
                </c:pt>
                <c:pt idx="16">
                  <c:v>1.2600889817249161E-4</c:v>
                </c:pt>
                <c:pt idx="17">
                  <c:v>1.8274813657486177E-3</c:v>
                </c:pt>
                <c:pt idx="18">
                  <c:v>3.3704150513087505E-3</c:v>
                </c:pt>
                <c:pt idx="19">
                  <c:v>4.7463269816090392E-3</c:v>
                </c:pt>
                <c:pt idx="20">
                  <c:v>4.2933629440484733E-3</c:v>
                </c:pt>
                <c:pt idx="21">
                  <c:v>3.9256429898970602E-4</c:v>
                </c:pt>
                <c:pt idx="22">
                  <c:v>-1.0974473094944592E-3</c:v>
                </c:pt>
                <c:pt idx="23">
                  <c:v>-1.4625908610361726E-3</c:v>
                </c:pt>
                <c:pt idx="24">
                  <c:v>-9.9182117709339934E-4</c:v>
                </c:pt>
                <c:pt idx="25">
                  <c:v>-1.9071027458852363E-3</c:v>
                </c:pt>
                <c:pt idx="26">
                  <c:v>-2.6605240143466879E-3</c:v>
                </c:pt>
                <c:pt idx="27">
                  <c:v>-3.1920879672888702E-3</c:v>
                </c:pt>
                <c:pt idx="28">
                  <c:v>-2.1149737238361777E-3</c:v>
                </c:pt>
                <c:pt idx="29">
                  <c:v>4.0503394051771835E-4</c:v>
                </c:pt>
                <c:pt idx="30">
                  <c:v>3.8525093723702497E-3</c:v>
                </c:pt>
                <c:pt idx="31">
                  <c:v>3.8177772560621381E-3</c:v>
                </c:pt>
                <c:pt idx="32">
                  <c:v>-2.9416017886263468E-4</c:v>
                </c:pt>
                <c:pt idx="33">
                  <c:v>-3.6761216370095884E-3</c:v>
                </c:pt>
                <c:pt idx="34">
                  <c:v>-4.3947256841283533E-3</c:v>
                </c:pt>
                <c:pt idx="35">
                  <c:v>-1.6201294705635583E-3</c:v>
                </c:pt>
                <c:pt idx="36">
                  <c:v>3.0128872429502351E-3</c:v>
                </c:pt>
                <c:pt idx="37">
                  <c:v>7.0585094233828194E-3</c:v>
                </c:pt>
                <c:pt idx="38">
                  <c:v>7.8743550543605156E-3</c:v>
                </c:pt>
                <c:pt idx="39">
                  <c:v>1.5306774392342959E-4</c:v>
                </c:pt>
                <c:pt idx="40">
                  <c:v>-3.3977413476344864E-3</c:v>
                </c:pt>
                <c:pt idx="41">
                  <c:v>-3.5898070562028206E-3</c:v>
                </c:pt>
                <c:pt idx="42">
                  <c:v>-2.1667986751985335E-3</c:v>
                </c:pt>
                <c:pt idx="43">
                  <c:v>-2.0418865891722593E-3</c:v>
                </c:pt>
                <c:pt idx="44">
                  <c:v>-1.5543362219265777E-3</c:v>
                </c:pt>
                <c:pt idx="45">
                  <c:v>-7.0252788772462438E-4</c:v>
                </c:pt>
                <c:pt idx="46">
                  <c:v>5.2829407238164094E-5</c:v>
                </c:pt>
                <c:pt idx="47">
                  <c:v>2.0852085927698383E-3</c:v>
                </c:pt>
                <c:pt idx="48">
                  <c:v>4.1343062979137812E-4</c:v>
                </c:pt>
                <c:pt idx="49">
                  <c:v>-9.205199609292336E-4</c:v>
                </c:pt>
                <c:pt idx="50">
                  <c:v>-4.3507839537970661E-4</c:v>
                </c:pt>
                <c:pt idx="51">
                  <c:v>1.693175077442266E-3</c:v>
                </c:pt>
                <c:pt idx="52">
                  <c:v>2.734283777752422E-3</c:v>
                </c:pt>
                <c:pt idx="53">
                  <c:v>-3.6232178418615923E-4</c:v>
                </c:pt>
                <c:pt idx="54">
                  <c:v>-1.9024692165023893E-3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DC-4231-9CE1-18CA5C79E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2400"/>
        <c:axId val="-1432138592"/>
      </c:scatterChart>
      <c:valAx>
        <c:axId val="-1432142400"/>
        <c:scaling>
          <c:orientation val="minMax"/>
          <c:max val="2025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49942647757153064"/>
              <c:y val="0.82260633959729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38592"/>
        <c:crossesAt val="-0.03"/>
        <c:crossBetween val="midCat"/>
      </c:valAx>
      <c:valAx>
        <c:axId val="-1432138592"/>
        <c:scaling>
          <c:orientation val="minMax"/>
          <c:max val="0.03"/>
          <c:min val="-0.03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02067444074407E-2"/>
              <c:y val="0.36896313761349309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24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C</a:t>
            </a:r>
            <a:r>
              <a:rPr lang="pt-PT" sz="1800" b="0" i="1" u="none" strike="noStrike" baseline="-25000">
                <a:effectLst/>
              </a:rPr>
              <a:t>t</a:t>
            </a:r>
            <a:endParaRPr lang="pt-PT" sz="1800"/>
          </a:p>
        </c:rich>
      </c:tx>
      <c:layout>
        <c:manualLayout>
          <c:xMode val="edge"/>
          <c:yMode val="edge"/>
          <c:x val="0.28832005223632934"/>
          <c:y val="3.077021599453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0366721794772"/>
          <c:y val="0.24231514613660377"/>
          <c:w val="0.83649615090157692"/>
          <c:h val="0.49809224483635223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HP'!$J$34:$J$88</c:f>
              <c:numCache>
                <c:formatCode>General</c:formatCode>
                <c:ptCount val="55"/>
                <c:pt idx="0">
                  <c:v>9.7685122491580423E-4</c:v>
                </c:pt>
                <c:pt idx="1">
                  <c:v>3.5110974719160964E-3</c:v>
                </c:pt>
                <c:pt idx="2">
                  <c:v>5.4356272322528187E-3</c:v>
                </c:pt>
                <c:pt idx="3">
                  <c:v>-4.9388573662534491E-3</c:v>
                </c:pt>
                <c:pt idx="4">
                  <c:v>-3.95577682523325E-3</c:v>
                </c:pt>
                <c:pt idx="5">
                  <c:v>3.7033630416415751E-3</c:v>
                </c:pt>
                <c:pt idx="6">
                  <c:v>2.450073270986332E-3</c:v>
                </c:pt>
                <c:pt idx="7">
                  <c:v>2.5691484061455797E-3</c:v>
                </c:pt>
                <c:pt idx="8">
                  <c:v>7.7697565169488315E-5</c:v>
                </c:pt>
                <c:pt idx="9">
                  <c:v>-5.0749326889689243E-3</c:v>
                </c:pt>
                <c:pt idx="10">
                  <c:v>8.5314900063875217E-4</c:v>
                </c:pt>
                <c:pt idx="11">
                  <c:v>-6.1193792173882293E-3</c:v>
                </c:pt>
                <c:pt idx="12">
                  <c:v>-2.9753116507505234E-5</c:v>
                </c:pt>
                <c:pt idx="13">
                  <c:v>3.0344268576730999E-3</c:v>
                </c:pt>
                <c:pt idx="14">
                  <c:v>-1.2384755492630115E-4</c:v>
                </c:pt>
                <c:pt idx="15">
                  <c:v>5.975031244235241E-4</c:v>
                </c:pt>
                <c:pt idx="16">
                  <c:v>-7.3848156464757374E-4</c:v>
                </c:pt>
                <c:pt idx="17">
                  <c:v>8.5673037023869776E-4</c:v>
                </c:pt>
                <c:pt idx="18">
                  <c:v>1.272981386488931E-3</c:v>
                </c:pt>
                <c:pt idx="19">
                  <c:v>1.380245936439351E-3</c:v>
                </c:pt>
                <c:pt idx="20">
                  <c:v>-2.0683800576507326E-3</c:v>
                </c:pt>
                <c:pt idx="21">
                  <c:v>4.3185316820706348E-3</c:v>
                </c:pt>
                <c:pt idx="22">
                  <c:v>1.2598562136113081E-3</c:v>
                </c:pt>
                <c:pt idx="23">
                  <c:v>6.7958847951574315E-4</c:v>
                </c:pt>
                <c:pt idx="24">
                  <c:v>-2.8017964726757194E-3</c:v>
                </c:pt>
                <c:pt idx="25">
                  <c:v>-1.9318888699152981E-3</c:v>
                </c:pt>
                <c:pt idx="26">
                  <c:v>-2.8003148184603177E-3</c:v>
                </c:pt>
                <c:pt idx="27">
                  <c:v>-1.0324860417083117E-3</c:v>
                </c:pt>
                <c:pt idx="28">
                  <c:v>4.6764613402583655E-4</c:v>
                </c:pt>
                <c:pt idx="29">
                  <c:v>9.9651377941163514E-4</c:v>
                </c:pt>
                <c:pt idx="30">
                  <c:v>-2.7245627366000043E-3</c:v>
                </c:pt>
                <c:pt idx="31">
                  <c:v>-7.6875324865698666E-4</c:v>
                </c:pt>
                <c:pt idx="32">
                  <c:v>1.6583779256077982E-3</c:v>
                </c:pt>
                <c:pt idx="33">
                  <c:v>2.4562159547187592E-3</c:v>
                </c:pt>
                <c:pt idx="34">
                  <c:v>2.0315274104323799E-3</c:v>
                </c:pt>
                <c:pt idx="35">
                  <c:v>4.1431992643172996E-4</c:v>
                </c:pt>
                <c:pt idx="36">
                  <c:v>-2.397638559666303E-4</c:v>
                </c:pt>
                <c:pt idx="37">
                  <c:v>-1.1956232140465828E-3</c:v>
                </c:pt>
                <c:pt idx="38">
                  <c:v>-2.5131724931268733E-3</c:v>
                </c:pt>
                <c:pt idx="39">
                  <c:v>6.5382938605632081E-3</c:v>
                </c:pt>
                <c:pt idx="40">
                  <c:v>1.4409914277745287E-3</c:v>
                </c:pt>
                <c:pt idx="41">
                  <c:v>-7.8886516942580729E-4</c:v>
                </c:pt>
                <c:pt idx="42">
                  <c:v>-2.4080589321009232E-3</c:v>
                </c:pt>
                <c:pt idx="43">
                  <c:v>-1.0924037583436186E-3</c:v>
                </c:pt>
                <c:pt idx="44">
                  <c:v>-2.3200617050950483E-4</c:v>
                </c:pt>
                <c:pt idx="45">
                  <c:v>-2.1319462830019882E-3</c:v>
                </c:pt>
                <c:pt idx="46">
                  <c:v>-5.252831957034223E-4</c:v>
                </c:pt>
                <c:pt idx="47">
                  <c:v>-5.4599629444839002E-4</c:v>
                </c:pt>
                <c:pt idx="48">
                  <c:v>-5.2323558236695505E-4</c:v>
                </c:pt>
                <c:pt idx="49">
                  <c:v>-3.7195750742587564E-3</c:v>
                </c:pt>
                <c:pt idx="50">
                  <c:v>5.391874476625506E-3</c:v>
                </c:pt>
                <c:pt idx="51">
                  <c:v>1.7876209090032522E-3</c:v>
                </c:pt>
                <c:pt idx="52">
                  <c:v>-6.3047475321443669E-4</c:v>
                </c:pt>
                <c:pt idx="53">
                  <c:v>2.4985497957076015E-3</c:v>
                </c:pt>
                <c:pt idx="54">
                  <c:v>-1.4105829946892143E-3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846-45E0-B988-2C950851884A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HP'!$BT$34:$BT$88</c:f>
              <c:numCache>
                <c:formatCode>General</c:formatCode>
                <c:ptCount val="55"/>
                <c:pt idx="0">
                  <c:v>-8.2379378061392394E-3</c:v>
                </c:pt>
                <c:pt idx="1">
                  <c:v>1.235058784570775E-2</c:v>
                </c:pt>
                <c:pt idx="2">
                  <c:v>2.5677655753349793E-2</c:v>
                </c:pt>
                <c:pt idx="3">
                  <c:v>-1.3780447160374187E-2</c:v>
                </c:pt>
                <c:pt idx="4">
                  <c:v>-2.2892332256442494E-2</c:v>
                </c:pt>
                <c:pt idx="5">
                  <c:v>-2.0412034584387229E-3</c:v>
                </c:pt>
                <c:pt idx="6">
                  <c:v>6.5194120525862154E-3</c:v>
                </c:pt>
                <c:pt idx="7">
                  <c:v>1.9193628702846688E-2</c:v>
                </c:pt>
                <c:pt idx="8">
                  <c:v>1.8443470051991984E-2</c:v>
                </c:pt>
                <c:pt idx="9">
                  <c:v>-4.9786525343868959E-3</c:v>
                </c:pt>
                <c:pt idx="10">
                  <c:v>-1.3501261890825678E-2</c:v>
                </c:pt>
                <c:pt idx="11">
                  <c:v>-2.6672824096358738E-2</c:v>
                </c:pt>
                <c:pt idx="12">
                  <c:v>-7.4549873128919586E-3</c:v>
                </c:pt>
                <c:pt idx="13">
                  <c:v>1.824469203774548E-3</c:v>
                </c:pt>
                <c:pt idx="14">
                  <c:v>7.7774815837501343E-3</c:v>
                </c:pt>
                <c:pt idx="15">
                  <c:v>5.8440092023697154E-3</c:v>
                </c:pt>
                <c:pt idx="16">
                  <c:v>1.7021251327813403E-3</c:v>
                </c:pt>
                <c:pt idx="17">
                  <c:v>1.0297018115201784E-2</c:v>
                </c:pt>
                <c:pt idx="18">
                  <c:v>1.1589479540934811E-2</c:v>
                </c:pt>
                <c:pt idx="19">
                  <c:v>6.7331227316667075E-3</c:v>
                </c:pt>
                <c:pt idx="20">
                  <c:v>-1.610284195675904E-2</c:v>
                </c:pt>
                <c:pt idx="21">
                  <c:v>-6.6145479431352072E-3</c:v>
                </c:pt>
                <c:pt idx="22">
                  <c:v>-1.4000029366219024E-3</c:v>
                </c:pt>
                <c:pt idx="23">
                  <c:v>4.5686400181246256E-3</c:v>
                </c:pt>
                <c:pt idx="24">
                  <c:v>-1.0422632643267704E-3</c:v>
                </c:pt>
                <c:pt idx="25">
                  <c:v>-5.0925046956495912E-3</c:v>
                </c:pt>
                <c:pt idx="26">
                  <c:v>-9.8308337880048668E-3</c:v>
                </c:pt>
                <c:pt idx="27">
                  <c:v>-1.7939347617978996E-3</c:v>
                </c:pt>
                <c:pt idx="28">
                  <c:v>5.8065216658449437E-3</c:v>
                </c:pt>
                <c:pt idx="29">
                  <c:v>1.4057967461489351E-2</c:v>
                </c:pt>
                <c:pt idx="30">
                  <c:v>1.6742503813658161E-3</c:v>
                </c:pt>
                <c:pt idx="31">
                  <c:v>-6.6812036131822516E-3</c:v>
                </c:pt>
                <c:pt idx="32">
                  <c:v>-7.7505841059215541E-3</c:v>
                </c:pt>
                <c:pt idx="33">
                  <c:v>-2.2565984533327033E-3</c:v>
                </c:pt>
                <c:pt idx="34">
                  <c:v>3.7313029703525125E-3</c:v>
                </c:pt>
                <c:pt idx="35">
                  <c:v>8.6979888652827242E-3</c:v>
                </c:pt>
                <c:pt idx="36">
                  <c:v>1.5993679609944245E-2</c:v>
                </c:pt>
                <c:pt idx="37">
                  <c:v>6.4710497023390268E-3</c:v>
                </c:pt>
                <c:pt idx="38">
                  <c:v>-1.5611290260574062E-2</c:v>
                </c:pt>
                <c:pt idx="39">
                  <c:v>-7.2194909696472465E-3</c:v>
                </c:pt>
                <c:pt idx="40">
                  <c:v>-2.0226716486337892E-3</c:v>
                </c:pt>
                <c:pt idx="41">
                  <c:v>-2.491095192048487E-3</c:v>
                </c:pt>
                <c:pt idx="42">
                  <c:v>-6.4082408812677905E-3</c:v>
                </c:pt>
                <c:pt idx="43">
                  <c:v>-2.4982258540475755E-3</c:v>
                </c:pt>
                <c:pt idx="44">
                  <c:v>4.6940294926063331E-3</c:v>
                </c:pt>
                <c:pt idx="45">
                  <c:v>4.4807633680536973E-3</c:v>
                </c:pt>
                <c:pt idx="46">
                  <c:v>5.09586154034114E-3</c:v>
                </c:pt>
                <c:pt idx="47">
                  <c:v>1.1013479224148082E-2</c:v>
                </c:pt>
                <c:pt idx="48">
                  <c:v>6.3923417164741814E-3</c:v>
                </c:pt>
                <c:pt idx="49">
                  <c:v>-4.6337137714607568E-2</c:v>
                </c:pt>
                <c:pt idx="50">
                  <c:v>1.0706052426527002E-2</c:v>
                </c:pt>
                <c:pt idx="51">
                  <c:v>1.1580388751684989E-2</c:v>
                </c:pt>
                <c:pt idx="52">
                  <c:v>7.9547703906901468E-3</c:v>
                </c:pt>
                <c:pt idx="53">
                  <c:v>3.2139188308697442E-3</c:v>
                </c:pt>
                <c:pt idx="54">
                  <c:v>-7.5951823671722707E-3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846-45E0-B988-2C9508518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50560"/>
        <c:axId val="-1432139680"/>
      </c:scatterChart>
      <c:valAx>
        <c:axId val="-1432150560"/>
        <c:scaling>
          <c:orientation val="minMax"/>
          <c:max val="2025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49883877353342987"/>
              <c:y val="0.830794786754070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39680"/>
        <c:crossesAt val="-0.06"/>
        <c:crossBetween val="midCat"/>
      </c:valAx>
      <c:valAx>
        <c:axId val="-1432139680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77117744343717E-2"/>
              <c:y val="0.38078094392894879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0560"/>
        <c:crosses val="autoZero"/>
        <c:crossBetween val="midCat"/>
        <c:majorUnit val="0.02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L</a:t>
            </a:r>
            <a:r>
              <a:rPr lang="pt-PT" sz="1800" b="0" i="1" u="none" strike="noStrike" baseline="-25000">
                <a:effectLst/>
              </a:rPr>
              <a:t>t</a:t>
            </a:r>
            <a:endParaRPr lang="pt-PT" sz="1800"/>
          </a:p>
        </c:rich>
      </c:tx>
      <c:layout>
        <c:manualLayout>
          <c:xMode val="edge"/>
          <c:yMode val="edge"/>
          <c:x val="0.29501853182880244"/>
          <c:y val="3.077019549420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8628685363184"/>
          <c:y val="0.24231514613660377"/>
          <c:w val="0.83668982742998743"/>
          <c:h val="0.49809224483635223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HP'!$K$34:$K$88</c:f>
              <c:numCache>
                <c:formatCode>General</c:formatCode>
                <c:ptCount val="55"/>
                <c:pt idx="0">
                  <c:v>-5.8664530810274146E-4</c:v>
                </c:pt>
                <c:pt idx="1">
                  <c:v>6.5829729585475984E-3</c:v>
                </c:pt>
                <c:pt idx="2">
                  <c:v>1.9301955359043853E-2</c:v>
                </c:pt>
                <c:pt idx="3">
                  <c:v>-9.3352598759969714E-3</c:v>
                </c:pt>
                <c:pt idx="4">
                  <c:v>-1.6451937121038807E-2</c:v>
                </c:pt>
                <c:pt idx="5">
                  <c:v>-3.1124963250356175E-3</c:v>
                </c:pt>
                <c:pt idx="6">
                  <c:v>3.160146120029871E-3</c:v>
                </c:pt>
                <c:pt idx="7">
                  <c:v>1.3437079083572473E-2</c:v>
                </c:pt>
                <c:pt idx="8">
                  <c:v>1.1755110226195875E-2</c:v>
                </c:pt>
                <c:pt idx="9">
                  <c:v>-2.8400389644127797E-3</c:v>
                </c:pt>
                <c:pt idx="10">
                  <c:v>2.9265629206335761E-3</c:v>
                </c:pt>
                <c:pt idx="11">
                  <c:v>-2.3439497535181725E-2</c:v>
                </c:pt>
                <c:pt idx="12">
                  <c:v>-1.1269036505572037E-2</c:v>
                </c:pt>
                <c:pt idx="13">
                  <c:v>5.9631585605501945E-3</c:v>
                </c:pt>
                <c:pt idx="14">
                  <c:v>7.5780666025160263E-3</c:v>
                </c:pt>
                <c:pt idx="15">
                  <c:v>7.4068499160581808E-3</c:v>
                </c:pt>
                <c:pt idx="16">
                  <c:v>-9.8513483530232853E-4</c:v>
                </c:pt>
                <c:pt idx="17">
                  <c:v>2.1697881748313098E-3</c:v>
                </c:pt>
                <c:pt idx="18">
                  <c:v>2.5242936511420244E-3</c:v>
                </c:pt>
                <c:pt idx="19">
                  <c:v>-1.7568963579011536E-4</c:v>
                </c:pt>
                <c:pt idx="20">
                  <c:v>-1.1316929517193996E-2</c:v>
                </c:pt>
                <c:pt idx="21">
                  <c:v>5.1660360325071399E-3</c:v>
                </c:pt>
                <c:pt idx="22">
                  <c:v>2.3320722776502465E-4</c:v>
                </c:pt>
                <c:pt idx="23">
                  <c:v>7.7443573769884642E-4</c:v>
                </c:pt>
                <c:pt idx="24">
                  <c:v>-5.2440431245536377E-3</c:v>
                </c:pt>
                <c:pt idx="25">
                  <c:v>-2.2173408731362976E-3</c:v>
                </c:pt>
                <c:pt idx="26">
                  <c:v>7.0358078013369775E-4</c:v>
                </c:pt>
                <c:pt idx="27">
                  <c:v>2.558775018588194E-3</c:v>
                </c:pt>
                <c:pt idx="28">
                  <c:v>7.204844090354736E-3</c:v>
                </c:pt>
                <c:pt idx="29">
                  <c:v>3.7116844196911141E-3</c:v>
                </c:pt>
                <c:pt idx="30">
                  <c:v>-6.1507491201074037E-3</c:v>
                </c:pt>
                <c:pt idx="31">
                  <c:v>-6.919317887017864E-3</c:v>
                </c:pt>
                <c:pt idx="32">
                  <c:v>-1.0625887236334684E-3</c:v>
                </c:pt>
                <c:pt idx="33">
                  <c:v>4.5983510630767371E-3</c:v>
                </c:pt>
                <c:pt idx="34">
                  <c:v>7.4635285073856314E-3</c:v>
                </c:pt>
                <c:pt idx="35">
                  <c:v>8.5673772896375632E-4</c:v>
                </c:pt>
                <c:pt idx="36">
                  <c:v>-3.1521287993029013E-3</c:v>
                </c:pt>
                <c:pt idx="37">
                  <c:v>-6.4144563834311703E-3</c:v>
                </c:pt>
                <c:pt idx="38">
                  <c:v>-6.1199570717585328E-3</c:v>
                </c:pt>
                <c:pt idx="39">
                  <c:v>5.3693185909320703E-3</c:v>
                </c:pt>
                <c:pt idx="40">
                  <c:v>2.4567151542312328E-3</c:v>
                </c:pt>
                <c:pt idx="41">
                  <c:v>4.2830215376929957E-3</c:v>
                </c:pt>
                <c:pt idx="42">
                  <c:v>2.0031537794109023E-3</c:v>
                </c:pt>
                <c:pt idx="43">
                  <c:v>5.67371342896439E-4</c:v>
                </c:pt>
                <c:pt idx="44">
                  <c:v>-1.6635524344144803E-3</c:v>
                </c:pt>
                <c:pt idx="45">
                  <c:v>-3.4121250692124719E-3</c:v>
                </c:pt>
                <c:pt idx="46">
                  <c:v>-1.741908773366004E-3</c:v>
                </c:pt>
                <c:pt idx="47">
                  <c:v>-2.7424871206709043E-3</c:v>
                </c:pt>
                <c:pt idx="48">
                  <c:v>-2.0485564895000342E-5</c:v>
                </c:pt>
                <c:pt idx="49">
                  <c:v>-7.3147639534133996E-4</c:v>
                </c:pt>
                <c:pt idx="50">
                  <c:v>1.0895295256192372E-2</c:v>
                </c:pt>
                <c:pt idx="51">
                  <c:v>-6.1763275689391602E-3</c:v>
                </c:pt>
                <c:pt idx="52">
                  <c:v>-1.7727776965527067E-3</c:v>
                </c:pt>
                <c:pt idx="53">
                  <c:v>2.0184200507919877E-3</c:v>
                </c:pt>
                <c:pt idx="54">
                  <c:v>-1.0917990775996425E-3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D6-4CF9-9022-7EDF3684DD58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HP'!$BS$34:$BS$88</c:f>
              <c:numCache>
                <c:formatCode>General</c:formatCode>
                <c:ptCount val="55"/>
                <c:pt idx="0">
                  <c:v>-1.1885748642849414E-2</c:v>
                </c:pt>
                <c:pt idx="1">
                  <c:v>1.1137115998742786E-3</c:v>
                </c:pt>
                <c:pt idx="2">
                  <c:v>1.9695621609296943E-2</c:v>
                </c:pt>
                <c:pt idx="3">
                  <c:v>1.2104548085059008E-2</c:v>
                </c:pt>
                <c:pt idx="4">
                  <c:v>-2.9003850688196664E-2</c:v>
                </c:pt>
                <c:pt idx="5">
                  <c:v>-1.8073478871522219E-2</c:v>
                </c:pt>
                <c:pt idx="6">
                  <c:v>-6.0002127152252172E-3</c:v>
                </c:pt>
                <c:pt idx="7">
                  <c:v>1.5167085186049256E-2</c:v>
                </c:pt>
                <c:pt idx="8">
                  <c:v>2.4852415655436388E-2</c:v>
                </c:pt>
                <c:pt idx="9">
                  <c:v>8.6653774128766514E-3</c:v>
                </c:pt>
                <c:pt idx="10">
                  <c:v>3.844100637043546E-3</c:v>
                </c:pt>
                <c:pt idx="11">
                  <c:v>-2.3996156762743581E-2</c:v>
                </c:pt>
                <c:pt idx="12">
                  <c:v>-2.089501885171785E-2</c:v>
                </c:pt>
                <c:pt idx="13">
                  <c:v>6.4416453144593433E-3</c:v>
                </c:pt>
                <c:pt idx="14">
                  <c:v>5.1141213257741569E-3</c:v>
                </c:pt>
                <c:pt idx="15">
                  <c:v>-7.3957651720117923E-3</c:v>
                </c:pt>
                <c:pt idx="16">
                  <c:v>-1.3614126016125994E-4</c:v>
                </c:pt>
                <c:pt idx="17">
                  <c:v>8.3037161142707205E-3</c:v>
                </c:pt>
                <c:pt idx="18">
                  <c:v>2.1003140991190605E-2</c:v>
                </c:pt>
                <c:pt idx="19">
                  <c:v>1.3761181988871662E-2</c:v>
                </c:pt>
                <c:pt idx="20">
                  <c:v>-8.5069181602674959E-3</c:v>
                </c:pt>
                <c:pt idx="21">
                  <c:v>-1.9792574770191251E-2</c:v>
                </c:pt>
                <c:pt idx="22">
                  <c:v>-1.1303904758750427E-2</c:v>
                </c:pt>
                <c:pt idx="23">
                  <c:v>2.5183990924064759E-3</c:v>
                </c:pt>
                <c:pt idx="24">
                  <c:v>1.681955460473894E-3</c:v>
                </c:pt>
                <c:pt idx="25">
                  <c:v>-3.3411979211050991E-3</c:v>
                </c:pt>
                <c:pt idx="26">
                  <c:v>2.8741994895753464E-4</c:v>
                </c:pt>
                <c:pt idx="27">
                  <c:v>1.4486959773458707E-3</c:v>
                </c:pt>
                <c:pt idx="28">
                  <c:v>6.9396559824168591E-3</c:v>
                </c:pt>
                <c:pt idx="29">
                  <c:v>2.0181970221480938E-2</c:v>
                </c:pt>
                <c:pt idx="30">
                  <c:v>4.3654308851044377E-3</c:v>
                </c:pt>
                <c:pt idx="31">
                  <c:v>-1.162349596885015E-2</c:v>
                </c:pt>
                <c:pt idx="32">
                  <c:v>-1.8606865970194342E-2</c:v>
                </c:pt>
                <c:pt idx="33">
                  <c:v>-1.034904413168114E-2</c:v>
                </c:pt>
                <c:pt idx="34">
                  <c:v>-1.326569277295242E-3</c:v>
                </c:pt>
                <c:pt idx="35">
                  <c:v>1.6681729658784228E-2</c:v>
                </c:pt>
                <c:pt idx="36">
                  <c:v>3.0110200243593788E-2</c:v>
                </c:pt>
                <c:pt idx="37">
                  <c:v>2.2610368432331995E-2</c:v>
                </c:pt>
                <c:pt idx="38">
                  <c:v>-3.0597741139031243E-2</c:v>
                </c:pt>
                <c:pt idx="39">
                  <c:v>-2.5860709669864868E-2</c:v>
                </c:pt>
                <c:pt idx="40">
                  <c:v>-1.2572301190309609E-2</c:v>
                </c:pt>
                <c:pt idx="41">
                  <c:v>-1.4615330067151433E-3</c:v>
                </c:pt>
                <c:pt idx="42">
                  <c:v>8.8480902068699407E-4</c:v>
                </c:pt>
                <c:pt idx="43">
                  <c:v>2.3981350103658983E-3</c:v>
                </c:pt>
                <c:pt idx="44">
                  <c:v>9.6002314719338955E-3</c:v>
                </c:pt>
                <c:pt idx="45">
                  <c:v>5.0421100918693895E-3</c:v>
                </c:pt>
                <c:pt idx="46">
                  <c:v>2.7383475370870158E-3</c:v>
                </c:pt>
                <c:pt idx="47">
                  <c:v>1.9636385275604518E-2</c:v>
                </c:pt>
                <c:pt idx="48">
                  <c:v>2.2118921542594983E-2</c:v>
                </c:pt>
                <c:pt idx="49">
                  <c:v>-4.8536422485445208E-2</c:v>
                </c:pt>
                <c:pt idx="50">
                  <c:v>-1.6084917730289305E-2</c:v>
                </c:pt>
                <c:pt idx="51">
                  <c:v>9.0697088986573249E-3</c:v>
                </c:pt>
                <c:pt idx="52">
                  <c:v>1.4673773906269894E-2</c:v>
                </c:pt>
                <c:pt idx="53">
                  <c:v>5.3597780942791218E-3</c:v>
                </c:pt>
                <c:pt idx="54">
                  <c:v>-6.5054281187695295E-3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D6-4CF9-9022-7EDF3684D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53824"/>
        <c:axId val="-1432153280"/>
      </c:scatterChart>
      <c:valAx>
        <c:axId val="-1432153824"/>
        <c:scaling>
          <c:orientation val="minMax"/>
          <c:max val="2025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49942861890132673"/>
              <c:y val="0.830794786754070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3280"/>
        <c:crossesAt val="-0.06"/>
        <c:crossBetween val="midCat"/>
      </c:valAx>
      <c:valAx>
        <c:axId val="-1432153280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52270918173836E-2"/>
              <c:y val="0.38462721608984729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3824"/>
        <c:crosses val="autoZero"/>
        <c:crossBetween val="midCat"/>
        <c:majorUnit val="0.02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Y</a:t>
            </a:r>
            <a:r>
              <a:rPr lang="pt-PT" sz="1800" b="0" i="1" u="none" strike="noStrike" baseline="-25000">
                <a:effectLst/>
              </a:rPr>
              <a:t>t</a:t>
            </a:r>
            <a:endParaRPr lang="pt-PT" sz="1800"/>
          </a:p>
        </c:rich>
      </c:tx>
      <c:layout>
        <c:manualLayout>
          <c:xMode val="edge"/>
          <c:yMode val="edge"/>
          <c:x val="0.27954808490907213"/>
          <c:y val="3.20009960169204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58176460273631"/>
          <c:y val="0.24000789230868072"/>
          <c:w val="0.83707235221915421"/>
          <c:h val="0.49001611346355645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HP'!$L$34:$L$88</c:f>
              <c:numCache>
                <c:formatCode>General</c:formatCode>
                <c:ptCount val="55"/>
                <c:pt idx="0">
                  <c:v>2.3595971293345814E-4</c:v>
                </c:pt>
                <c:pt idx="1">
                  <c:v>1.1824926494721565E-2</c:v>
                </c:pt>
                <c:pt idx="2">
                  <c:v>2.9812631007203695E-2</c:v>
                </c:pt>
                <c:pt idx="3">
                  <c:v>-1.6728630008676471E-2</c:v>
                </c:pt>
                <c:pt idx="4">
                  <c:v>-2.4733409238361159E-2</c:v>
                </c:pt>
                <c:pt idx="5">
                  <c:v>-2.274995706462433E-4</c:v>
                </c:pt>
                <c:pt idx="6">
                  <c:v>6.4411142025606622E-3</c:v>
                </c:pt>
                <c:pt idx="7">
                  <c:v>1.9539228455112467E-2</c:v>
                </c:pt>
                <c:pt idx="8">
                  <c:v>1.4923569966624221E-2</c:v>
                </c:pt>
                <c:pt idx="9">
                  <c:v>-8.6617009343974739E-3</c:v>
                </c:pt>
                <c:pt idx="10">
                  <c:v>4.5491908801724486E-3</c:v>
                </c:pt>
                <c:pt idx="11">
                  <c:v>-3.5721805980351212E-2</c:v>
                </c:pt>
                <c:pt idx="12">
                  <c:v>-1.42617488043266E-2</c:v>
                </c:pt>
                <c:pt idx="13">
                  <c:v>1.056547415506792E-2</c:v>
                </c:pt>
                <c:pt idx="14">
                  <c:v>9.4467143254692802E-3</c:v>
                </c:pt>
                <c:pt idx="15">
                  <c:v>9.9518304454452085E-3</c:v>
                </c:pt>
                <c:pt idx="16">
                  <c:v>-1.9826371515968776E-3</c:v>
                </c:pt>
                <c:pt idx="17">
                  <c:v>3.5970192966620941E-3</c:v>
                </c:pt>
                <c:pt idx="18">
                  <c:v>4.4609856440027589E-3</c:v>
                </c:pt>
                <c:pt idx="19">
                  <c:v>1.1583623585733034E-3</c:v>
                </c:pt>
                <c:pt idx="20">
                  <c:v>-1.6360861230146653E-2</c:v>
                </c:pt>
                <c:pt idx="21">
                  <c:v>1.0842869632471792E-2</c:v>
                </c:pt>
                <c:pt idx="22">
                  <c:v>1.554380440086125E-3</c:v>
                </c:pt>
                <c:pt idx="23">
                  <c:v>1.6576460156656357E-3</c:v>
                </c:pt>
                <c:pt idx="24">
                  <c:v>-9.424651860399591E-3</c:v>
                </c:pt>
                <c:pt idx="25">
                  <c:v>-4.7322334893774133E-3</c:v>
                </c:pt>
                <c:pt idx="26">
                  <c:v>-1.911742079882E-3</c:v>
                </c:pt>
                <c:pt idx="27">
                  <c:v>2.199065742922085E-3</c:v>
                </c:pt>
                <c:pt idx="28">
                  <c:v>9.5668543915052012E-3</c:v>
                </c:pt>
                <c:pt idx="29">
                  <c:v>5.6841085555462065E-3</c:v>
                </c:pt>
                <c:pt idx="30">
                  <c:v>-1.0492523636446436E-2</c:v>
                </c:pt>
                <c:pt idx="31">
                  <c:v>-9.5073621157057281E-3</c:v>
                </c:pt>
                <c:pt idx="32">
                  <c:v>3.1640355848251787E-4</c:v>
                </c:pt>
                <c:pt idx="33">
                  <c:v>8.2636079592106667E-3</c:v>
                </c:pt>
                <c:pt idx="34">
                  <c:v>1.1457435781614393E-2</c:v>
                </c:pt>
                <c:pt idx="35">
                  <c:v>1.4963190537018529E-3</c:v>
                </c:pt>
                <c:pt idx="36">
                  <c:v>-4.2206794787838483E-3</c:v>
                </c:pt>
                <c:pt idx="37">
                  <c:v>-9.2966277270372863E-3</c:v>
                </c:pt>
                <c:pt idx="38">
                  <c:v>-1.0242245214813303E-2</c:v>
                </c:pt>
                <c:pt idx="39">
                  <c:v>1.3319363297589856E-2</c:v>
                </c:pt>
                <c:pt idx="40">
                  <c:v>4.5436488256745712E-3</c:v>
                </c:pt>
                <c:pt idx="41">
                  <c:v>4.620287957830726E-3</c:v>
                </c:pt>
                <c:pt idx="42">
                  <c:v>1.2178254427712507E-4</c:v>
                </c:pt>
                <c:pt idx="43">
                  <c:v>-3.7585390055394825E-4</c:v>
                </c:pt>
                <c:pt idx="44">
                  <c:v>-2.3329551790020474E-3</c:v>
                </c:pt>
                <c:pt idx="45">
                  <c:v>-6.4412187968783874E-3</c:v>
                </c:pt>
                <c:pt idx="46">
                  <c:v>-2.7251907156463431E-3</c:v>
                </c:pt>
                <c:pt idx="47">
                  <c:v>-4.0095634641872215E-3</c:v>
                </c:pt>
                <c:pt idx="48">
                  <c:v>-5.491074012313297E-4</c:v>
                </c:pt>
                <c:pt idx="49">
                  <c:v>-4.6433780008968886E-3</c:v>
                </c:pt>
                <c:pt idx="50">
                  <c:v>1.915186141312842E-2</c:v>
                </c:pt>
                <c:pt idx="51">
                  <c:v>-6.0126437617374056E-3</c:v>
                </c:pt>
                <c:pt idx="52">
                  <c:v>-2.8693675387977289E-3</c:v>
                </c:pt>
                <c:pt idx="53">
                  <c:v>5.0476714925692069E-3</c:v>
                </c:pt>
                <c:pt idx="54">
                  <c:v>-2.78944797189289E-3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EA-4238-BFF6-CEC232B9AB3A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HP'!$BW$34:$BW$88</c:f>
              <c:numCache>
                <c:formatCode>General</c:formatCode>
                <c:ptCount val="55"/>
                <c:pt idx="0">
                  <c:v>-8.3875931617378718E-3</c:v>
                </c:pt>
                <c:pt idx="1">
                  <c:v>7.6635078011810798E-3</c:v>
                </c:pt>
                <c:pt idx="2">
                  <c:v>3.0859939581892259E-2</c:v>
                </c:pt>
                <c:pt idx="3">
                  <c:v>-2.0701536066631832E-3</c:v>
                </c:pt>
                <c:pt idx="4">
                  <c:v>-3.2119377550796191E-2</c:v>
                </c:pt>
                <c:pt idx="5">
                  <c:v>-1.1568674176288596E-2</c:v>
                </c:pt>
                <c:pt idx="6">
                  <c:v>-4.3326051864855941E-4</c:v>
                </c:pt>
                <c:pt idx="7">
                  <c:v>2.0216395902253215E-2</c:v>
                </c:pt>
                <c:pt idx="8">
                  <c:v>2.4240045277283961E-2</c:v>
                </c:pt>
                <c:pt idx="9">
                  <c:v>4.3225988973727425E-4</c:v>
                </c:pt>
                <c:pt idx="10">
                  <c:v>5.1257860221252116E-3</c:v>
                </c:pt>
                <c:pt idx="11">
                  <c:v>-3.5934429033802395E-2</c:v>
                </c:pt>
                <c:pt idx="12">
                  <c:v>-2.2131493529295998E-2</c:v>
                </c:pt>
                <c:pt idx="13">
                  <c:v>9.1715694877305687E-3</c:v>
                </c:pt>
                <c:pt idx="14">
                  <c:v>8.3856308688248227E-3</c:v>
                </c:pt>
                <c:pt idx="15">
                  <c:v>2.0898025266267162E-3</c:v>
                </c:pt>
                <c:pt idx="16">
                  <c:v>-5.6420788241151598E-4</c:v>
                </c:pt>
                <c:pt idx="17">
                  <c:v>7.9215964575078956E-3</c:v>
                </c:pt>
                <c:pt idx="18">
                  <c:v>1.6026507232345555E-2</c:v>
                </c:pt>
                <c:pt idx="19">
                  <c:v>9.9677866017269245E-3</c:v>
                </c:pt>
                <c:pt idx="20">
                  <c:v>-1.4882812959598368E-2</c:v>
                </c:pt>
                <c:pt idx="21">
                  <c:v>-5.5198355678460764E-3</c:v>
                </c:pt>
                <c:pt idx="22">
                  <c:v>-5.8814542731466801E-3</c:v>
                </c:pt>
                <c:pt idx="23">
                  <c:v>2.5406612464351497E-3</c:v>
                </c:pt>
                <c:pt idx="24">
                  <c:v>-5.1337104152140434E-3</c:v>
                </c:pt>
                <c:pt idx="25">
                  <c:v>-5.7709489700950023E-3</c:v>
                </c:pt>
                <c:pt idx="26">
                  <c:v>-2.4655743301309485E-3</c:v>
                </c:pt>
                <c:pt idx="27">
                  <c:v>1.3251394915023695E-3</c:v>
                </c:pt>
                <c:pt idx="28">
                  <c:v>9.8496009035553556E-3</c:v>
                </c:pt>
                <c:pt idx="29">
                  <c:v>1.6459820149026694E-2</c:v>
                </c:pt>
                <c:pt idx="30">
                  <c:v>-2.8618246483902432E-3</c:v>
                </c:pt>
                <c:pt idx="31">
                  <c:v>-1.2305448698831878E-2</c:v>
                </c:pt>
                <c:pt idx="32">
                  <c:v>-1.1744724528254924E-2</c:v>
                </c:pt>
                <c:pt idx="33">
                  <c:v>-1.9627185933641655E-3</c:v>
                </c:pt>
                <c:pt idx="34">
                  <c:v>5.9621626310804032E-3</c:v>
                </c:pt>
                <c:pt idx="35">
                  <c:v>1.1994073338375877E-2</c:v>
                </c:pt>
                <c:pt idx="36">
                  <c:v>1.7355019234141622E-2</c:v>
                </c:pt>
                <c:pt idx="37">
                  <c:v>9.5315600274497037E-3</c:v>
                </c:pt>
                <c:pt idx="38">
                  <c:v>-2.4395041500829606E-2</c:v>
                </c:pt>
                <c:pt idx="39">
                  <c:v>-8.3142778111504612E-3</c:v>
                </c:pt>
                <c:pt idx="40">
                  <c:v>-5.7999051691934866E-3</c:v>
                </c:pt>
                <c:pt idx="41">
                  <c:v>1.1422874853170839E-3</c:v>
                </c:pt>
                <c:pt idx="42">
                  <c:v>4.0831011776543136E-5</c:v>
                </c:pt>
                <c:pt idx="43">
                  <c:v>7.5857250946675947E-4</c:v>
                </c:pt>
                <c:pt idx="44">
                  <c:v>4.5319156039025366E-3</c:v>
                </c:pt>
                <c:pt idx="45">
                  <c:v>-1.0903327806941476E-3</c:v>
                </c:pt>
                <c:pt idx="46">
                  <c:v>2.3454294621227945E-4</c:v>
                </c:pt>
                <c:pt idx="47">
                  <c:v>1.0063767327403106E-2</c:v>
                </c:pt>
                <c:pt idx="48">
                  <c:v>1.1870453332182063E-2</c:v>
                </c:pt>
                <c:pt idx="49">
                  <c:v>-3.3478628304425051E-2</c:v>
                </c:pt>
                <c:pt idx="50">
                  <c:v>3.3832677567753322E-3</c:v>
                </c:pt>
                <c:pt idx="51">
                  <c:v>3.8786472322365206E-3</c:v>
                </c:pt>
                <c:pt idx="52">
                  <c:v>7.2886042266953055E-3</c:v>
                </c:pt>
                <c:pt idx="53">
                  <c:v>5.7610201773670155E-3</c:v>
                </c:pt>
                <c:pt idx="54">
                  <c:v>-6.6219021971347658E-3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EA-4238-BFF6-CEC232B9A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5120"/>
        <c:axId val="-1432146752"/>
      </c:scatterChart>
      <c:valAx>
        <c:axId val="-1432145120"/>
        <c:scaling>
          <c:orientation val="minMax"/>
          <c:max val="2025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49942972275260467"/>
              <c:y val="0.824027096926470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6752"/>
        <c:crossesAt val="-0.08"/>
        <c:crossBetween val="midCat"/>
      </c:valAx>
      <c:valAx>
        <c:axId val="-143214675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0266434165935E-2"/>
              <c:y val="0.37001216730921604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512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I</a:t>
            </a:r>
            <a:r>
              <a:rPr lang="pt-PT" sz="1800" b="0" i="1" u="none" strike="noStrike" baseline="-25000">
                <a:effectLst/>
              </a:rPr>
              <a:t>t</a:t>
            </a:r>
            <a:endParaRPr lang="pt-PT" sz="1800"/>
          </a:p>
        </c:rich>
      </c:tx>
      <c:layout>
        <c:manualLayout>
          <c:xMode val="edge"/>
          <c:yMode val="edge"/>
          <c:x val="0.28700793977965999"/>
          <c:y val="3.19372792662857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98068245036828"/>
          <c:y val="0.2395287284329313"/>
          <c:w val="0.82672398026991001"/>
          <c:h val="0.49103389328750913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HP'!$P$34:$P$88</c:f>
              <c:numCache>
                <c:formatCode>General</c:formatCode>
                <c:ptCount val="55"/>
                <c:pt idx="0">
                  <c:v>-1.9132672940341152E-2</c:v>
                </c:pt>
                <c:pt idx="1">
                  <c:v>-0.25977659840705336</c:v>
                </c:pt>
                <c:pt idx="2">
                  <c:v>-0.52596319584670559</c:v>
                </c:pt>
                <c:pt idx="3">
                  <c:v>0.38385203896935022</c:v>
                </c:pt>
                <c:pt idx="4">
                  <c:v>0.54242824621936592</c:v>
                </c:pt>
                <c:pt idx="5">
                  <c:v>-1.1527688931248291E-2</c:v>
                </c:pt>
                <c:pt idx="6">
                  <c:v>-0.22013813667524429</c:v>
                </c:pt>
                <c:pt idx="7">
                  <c:v>-0.46464518201787569</c:v>
                </c:pt>
                <c:pt idx="8">
                  <c:v>-0.31026837940404361</c:v>
                </c:pt>
                <c:pt idx="9">
                  <c:v>0.2337601058124151</c:v>
                </c:pt>
                <c:pt idx="10">
                  <c:v>3.1128654571018585E-2</c:v>
                </c:pt>
                <c:pt idx="11">
                  <c:v>0.7068350862548306</c:v>
                </c:pt>
                <c:pt idx="12">
                  <c:v>0.2319246846248974</c:v>
                </c:pt>
                <c:pt idx="13">
                  <c:v>-0.29452164421311072</c:v>
                </c:pt>
                <c:pt idx="14">
                  <c:v>-0.26712399964348738</c:v>
                </c:pt>
                <c:pt idx="15">
                  <c:v>-0.23525118073038523</c:v>
                </c:pt>
                <c:pt idx="16">
                  <c:v>1.6682456046733653E-2</c:v>
                </c:pt>
                <c:pt idx="17">
                  <c:v>-3.0218667652370041E-2</c:v>
                </c:pt>
                <c:pt idx="18">
                  <c:v>-2.7818018323400797E-3</c:v>
                </c:pt>
                <c:pt idx="19">
                  <c:v>8.4109258184841842E-2</c:v>
                </c:pt>
                <c:pt idx="20">
                  <c:v>0.38834770827919152</c:v>
                </c:pt>
                <c:pt idx="21">
                  <c:v>-0.15714025660090275</c:v>
                </c:pt>
                <c:pt idx="22">
                  <c:v>-5.2848110701845107E-2</c:v>
                </c:pt>
                <c:pt idx="23">
                  <c:v>-6.9705626476564045E-2</c:v>
                </c:pt>
                <c:pt idx="24">
                  <c:v>0.13852254855447488</c:v>
                </c:pt>
                <c:pt idx="25">
                  <c:v>4.9326365795205183E-2</c:v>
                </c:pt>
                <c:pt idx="26">
                  <c:v>-3.3355472514512694E-3</c:v>
                </c:pt>
                <c:pt idx="27">
                  <c:v>-0.10258514212024532</c:v>
                </c:pt>
                <c:pt idx="28">
                  <c:v>-0.21550978476356103</c:v>
                </c:pt>
                <c:pt idx="29">
                  <c:v>-0.11124418086416807</c:v>
                </c:pt>
                <c:pt idx="30">
                  <c:v>0.25635531658950023</c:v>
                </c:pt>
                <c:pt idx="31">
                  <c:v>0.25487380495087553</c:v>
                </c:pt>
                <c:pt idx="32">
                  <c:v>1.1631044175985681E-2</c:v>
                </c:pt>
                <c:pt idx="33">
                  <c:v>-0.21653304241340951</c:v>
                </c:pt>
                <c:pt idx="34">
                  <c:v>-0.30698032237303235</c:v>
                </c:pt>
                <c:pt idx="35">
                  <c:v>-0.10324397412485911</c:v>
                </c:pt>
                <c:pt idx="36">
                  <c:v>9.7437111039760452E-2</c:v>
                </c:pt>
                <c:pt idx="37">
                  <c:v>0.17659600762032482</c:v>
                </c:pt>
                <c:pt idx="38">
                  <c:v>0.25804374715770151</c:v>
                </c:pt>
                <c:pt idx="39">
                  <c:v>-0.18813182471445339</c:v>
                </c:pt>
                <c:pt idx="40">
                  <c:v>-8.2213258296574138E-2</c:v>
                </c:pt>
                <c:pt idx="41">
                  <c:v>-9.4306381779764387E-2</c:v>
                </c:pt>
                <c:pt idx="42">
                  <c:v>-1.0909204292584495E-2</c:v>
                </c:pt>
                <c:pt idx="43">
                  <c:v>-4.6948742909418547E-3</c:v>
                </c:pt>
                <c:pt idx="44">
                  <c:v>1.3985074871459521E-2</c:v>
                </c:pt>
                <c:pt idx="45">
                  <c:v>0.10285713658127991</c:v>
                </c:pt>
                <c:pt idx="46">
                  <c:v>3.8225652998719911E-2</c:v>
                </c:pt>
                <c:pt idx="47">
                  <c:v>6.5398641774581059E-2</c:v>
                </c:pt>
                <c:pt idx="48">
                  <c:v>3.7699190953375129E-2</c:v>
                </c:pt>
                <c:pt idx="49">
                  <c:v>0.11892901080638518</c:v>
                </c:pt>
                <c:pt idx="50">
                  <c:v>-0.35521371070213842</c:v>
                </c:pt>
                <c:pt idx="51">
                  <c:v>5.9200915287234521E-2</c:v>
                </c:pt>
                <c:pt idx="52">
                  <c:v>6.8203196893510357E-2</c:v>
                </c:pt>
                <c:pt idx="53">
                  <c:v>-7.4330515208106823E-2</c:v>
                </c:pt>
                <c:pt idx="54">
                  <c:v>5.41904411904598E-2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23-4AA5-94D4-1A7C3615E320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HP'!$A$34:$A$88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HP'!$BU$34:$BU$88</c:f>
              <c:numCache>
                <c:formatCode>General</c:formatCode>
                <c:ptCount val="55"/>
                <c:pt idx="0">
                  <c:v>-1.045573026405755E-2</c:v>
                </c:pt>
                <c:pt idx="1">
                  <c:v>2.6836652529913074E-2</c:v>
                </c:pt>
                <c:pt idx="2">
                  <c:v>8.4201348145052535E-2</c:v>
                </c:pt>
                <c:pt idx="3">
                  <c:v>1.6021427314754533E-2</c:v>
                </c:pt>
                <c:pt idx="4">
                  <c:v>-0.13831172087935073</c:v>
                </c:pt>
                <c:pt idx="5">
                  <c:v>-3.8381215373512134E-2</c:v>
                </c:pt>
                <c:pt idx="6">
                  <c:v>1.6092545215296461E-2</c:v>
                </c:pt>
                <c:pt idx="7">
                  <c:v>6.9748179413582356E-2</c:v>
                </c:pt>
                <c:pt idx="8">
                  <c:v>7.4357043171454862E-2</c:v>
                </c:pt>
                <c:pt idx="9">
                  <c:v>-2.5232863094969638E-2</c:v>
                </c:pt>
                <c:pt idx="10">
                  <c:v>2.099536291320625E-2</c:v>
                </c:pt>
                <c:pt idx="11">
                  <c:v>-0.1134210660039372</c:v>
                </c:pt>
                <c:pt idx="12">
                  <c:v>-7.7858395784082823E-2</c:v>
                </c:pt>
                <c:pt idx="13">
                  <c:v>7.2861312517008336E-2</c:v>
                </c:pt>
                <c:pt idx="14">
                  <c:v>3.8053236310985561E-2</c:v>
                </c:pt>
                <c:pt idx="15">
                  <c:v>9.5269356558853602E-3</c:v>
                </c:pt>
                <c:pt idx="16">
                  <c:v>1.1122791040285129E-2</c:v>
                </c:pt>
                <c:pt idx="17">
                  <c:v>7.3734255510622404E-3</c:v>
                </c:pt>
                <c:pt idx="18">
                  <c:v>3.1227314984692001E-2</c:v>
                </c:pt>
                <c:pt idx="19">
                  <c:v>1.2979058521414011E-2</c:v>
                </c:pt>
                <c:pt idx="20">
                  <c:v>-5.3445003834326599E-2</c:v>
                </c:pt>
                <c:pt idx="21">
                  <c:v>-2.5867852473634656E-2</c:v>
                </c:pt>
                <c:pt idx="22">
                  <c:v>-1.4312980774979778E-2</c:v>
                </c:pt>
                <c:pt idx="23">
                  <c:v>1.7965832258074244E-2</c:v>
                </c:pt>
                <c:pt idx="24">
                  <c:v>-1.6852160516934944E-2</c:v>
                </c:pt>
                <c:pt idx="25">
                  <c:v>-1.4366037952039612E-2</c:v>
                </c:pt>
                <c:pt idx="26">
                  <c:v>2.3804890229550679E-3</c:v>
                </c:pt>
                <c:pt idx="27">
                  <c:v>1.5954361605704293E-2</c:v>
                </c:pt>
                <c:pt idx="28">
                  <c:v>3.3415445912393871E-2</c:v>
                </c:pt>
                <c:pt idx="29">
                  <c:v>4.7692584869627019E-2</c:v>
                </c:pt>
                <c:pt idx="30">
                  <c:v>-2.5288216319037993E-2</c:v>
                </c:pt>
                <c:pt idx="31">
                  <c:v>-4.9070808601484828E-2</c:v>
                </c:pt>
                <c:pt idx="32">
                  <c:v>-4.0407440447695286E-2</c:v>
                </c:pt>
                <c:pt idx="33">
                  <c:v>5.9244672406366661E-3</c:v>
                </c:pt>
                <c:pt idx="34">
                  <c:v>3.4948350588698052E-2</c:v>
                </c:pt>
                <c:pt idx="35">
                  <c:v>6.2984783364467667E-2</c:v>
                </c:pt>
                <c:pt idx="36">
                  <c:v>5.9829719100685352E-2</c:v>
                </c:pt>
                <c:pt idx="37">
                  <c:v>2.3335427805638354E-2</c:v>
                </c:pt>
                <c:pt idx="38">
                  <c:v>-0.142163544630729</c:v>
                </c:pt>
                <c:pt idx="39">
                  <c:v>-3.4856282974676134E-2</c:v>
                </c:pt>
                <c:pt idx="40">
                  <c:v>-1.6711451217730655E-2</c:v>
                </c:pt>
                <c:pt idx="41">
                  <c:v>1.9026794820816484E-2</c:v>
                </c:pt>
                <c:pt idx="42">
                  <c:v>1.9793894950661084E-2</c:v>
                </c:pt>
                <c:pt idx="43">
                  <c:v>1.7168079079189713E-2</c:v>
                </c:pt>
                <c:pt idx="44">
                  <c:v>2.5404660988140648E-2</c:v>
                </c:pt>
                <c:pt idx="45">
                  <c:v>-1.6042496597167943E-2</c:v>
                </c:pt>
                <c:pt idx="46">
                  <c:v>-9.4763637970611825E-3</c:v>
                </c:pt>
                <c:pt idx="47">
                  <c:v>1.6199443643580391E-2</c:v>
                </c:pt>
                <c:pt idx="48">
                  <c:v>1.8811766446059863E-2</c:v>
                </c:pt>
                <c:pt idx="49">
                  <c:v>-3.9751435743483388E-2</c:v>
                </c:pt>
                <c:pt idx="50">
                  <c:v>-2.6093365463020213E-3</c:v>
                </c:pt>
                <c:pt idx="51">
                  <c:v>1.2922488185932668E-2</c:v>
                </c:pt>
                <c:pt idx="52">
                  <c:v>3.2220274642202895E-4</c:v>
                </c:pt>
                <c:pt idx="53">
                  <c:v>1.3392621734658938E-2</c:v>
                </c:pt>
                <c:pt idx="54">
                  <c:v>-1.2098324271134331E-2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23-4AA5-94D4-1A7C3615E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52736"/>
        <c:axId val="-1432152192"/>
      </c:scatterChart>
      <c:valAx>
        <c:axId val="-1432152736"/>
        <c:scaling>
          <c:orientation val="minMax"/>
          <c:max val="2025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50469976699197061"/>
              <c:y val="0.824378040356671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2192"/>
        <c:crossesAt val="-0.60000000000000009"/>
        <c:crossBetween val="midCat"/>
      </c:valAx>
      <c:valAx>
        <c:axId val="-143215219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I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I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77948505465124E-2"/>
              <c:y val="0.3852420382296311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273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X</a:t>
            </a:r>
            <a:r>
              <a:rPr lang="pt-PT" sz="1800" b="0" i="1" u="none" strike="noStrike" baseline="-25000">
                <a:effectLst/>
              </a:rPr>
              <a:t>t</a:t>
            </a:r>
            <a:r>
              <a:rPr lang="pt-PT" sz="1800" b="0" i="0" u="none" strike="noStrike" baseline="0">
                <a:effectLst/>
              </a:rPr>
              <a:t> = </a:t>
            </a:r>
            <a:r>
              <a:rPr lang="pt-PT" sz="1800" b="0" i="1" u="none" strike="noStrike" baseline="0">
                <a:effectLst/>
              </a:rPr>
              <a:t>A</a:t>
            </a:r>
            <a:r>
              <a:rPr lang="pt-PT" sz="1800" b="0" i="1" u="none" strike="noStrike" baseline="-25000">
                <a:effectLst/>
              </a:rPr>
              <a:t>t</a:t>
            </a:r>
            <a:r>
              <a:rPr lang="pt-PT" sz="1800" b="0" i="0" u="none" strike="noStrike" baseline="0">
                <a:effectLst/>
              </a:rPr>
              <a:t>, </a:t>
            </a:r>
            <a:r>
              <a:rPr lang="pt-PT" sz="1800" b="0" i="1" u="none" strike="noStrike" baseline="0">
                <a:effectLst/>
              </a:rPr>
              <a:t>G</a:t>
            </a:r>
            <a:r>
              <a:rPr lang="pt-PT" sz="1800" b="0" i="1" u="none" strike="noStrike" baseline="-25000">
                <a:effectLst/>
              </a:rPr>
              <a:t>t</a:t>
            </a:r>
            <a:endParaRPr lang="pt-PT" sz="1800"/>
          </a:p>
        </c:rich>
      </c:tx>
      <c:layout>
        <c:manualLayout>
          <c:xMode val="edge"/>
          <c:yMode val="edge"/>
          <c:x val="0.26000133072683773"/>
          <c:y val="3.23242965245027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90029824912733"/>
          <c:y val="0.2404116568437448"/>
          <c:w val="0.82549737634584819"/>
          <c:h val="0.48688411175918062"/>
        </c:manualLayout>
      </c:layout>
      <c:scatterChart>
        <c:scatterStyle val="lineMarker"/>
        <c:varyColors val="0"/>
        <c:ser>
          <c:idx val="0"/>
          <c:order val="0"/>
          <c:tx>
            <c:v>Productivity</c:v>
          </c:tx>
          <c:spPr>
            <a:ln w="381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LLT'!$B$34:$B$88</c:f>
              <c:numCache>
                <c:formatCode>General</c:formatCode>
                <c:ptCount val="55"/>
                <c:pt idx="0">
                  <c:v>1.8231592168204577E-2</c:v>
                </c:pt>
                <c:pt idx="1">
                  <c:v>3.8421096451036814E-2</c:v>
                </c:pt>
                <c:pt idx="2">
                  <c:v>5.8477750942399709E-2</c:v>
                </c:pt>
                <c:pt idx="3">
                  <c:v>3.4956800323869552E-3</c:v>
                </c:pt>
                <c:pt idx="4">
                  <c:v>-9.592162372028824E-3</c:v>
                </c:pt>
                <c:pt idx="5">
                  <c:v>1.7046869111731422E-2</c:v>
                </c:pt>
                <c:pt idx="6">
                  <c:v>2.4106763095398394E-2</c:v>
                </c:pt>
                <c:pt idx="7">
                  <c:v>3.2644810479558958E-2</c:v>
                </c:pt>
                <c:pt idx="8">
                  <c:v>1.6214081889824272E-2</c:v>
                </c:pt>
                <c:pt idx="9">
                  <c:v>-2.5578603842615268E-2</c:v>
                </c:pt>
                <c:pt idx="10">
                  <c:v>-2.4874652071485866E-2</c:v>
                </c:pt>
                <c:pt idx="11">
                  <c:v>-7.3484009691522093E-2</c:v>
                </c:pt>
                <c:pt idx="12">
                  <c:v>-4.7767551374870758E-2</c:v>
                </c:pt>
                <c:pt idx="13">
                  <c:v>-1.154800268479101E-2</c:v>
                </c:pt>
                <c:pt idx="14">
                  <c:v>-3.5501604731259968E-3</c:v>
                </c:pt>
                <c:pt idx="15">
                  <c:v>3.1627305347515233E-3</c:v>
                </c:pt>
                <c:pt idx="16">
                  <c:v>-7.3282511484045361E-3</c:v>
                </c:pt>
                <c:pt idx="17">
                  <c:v>-2.6468440634594276E-3</c:v>
                </c:pt>
                <c:pt idx="18">
                  <c:v>-5.0336487967140662E-3</c:v>
                </c:pt>
                <c:pt idx="19">
                  <c:v>-1.2395236535781583E-2</c:v>
                </c:pt>
                <c:pt idx="20">
                  <c:v>-3.4550485875034093E-2</c:v>
                </c:pt>
                <c:pt idx="21">
                  <c:v>-5.0827357454506679E-3</c:v>
                </c:pt>
                <c:pt idx="22">
                  <c:v>-1.2428166091267255E-2</c:v>
                </c:pt>
                <c:pt idx="23">
                  <c:v>-9.7292565860721252E-3</c:v>
                </c:pt>
                <c:pt idx="24">
                  <c:v>-1.8245233213318137E-2</c:v>
                </c:pt>
                <c:pt idx="25">
                  <c:v>-6.7932759495982036E-3</c:v>
                </c:pt>
                <c:pt idx="26">
                  <c:v>4.993973420281665E-3</c:v>
                </c:pt>
                <c:pt idx="27">
                  <c:v>2.1049552141545691E-2</c:v>
                </c:pt>
                <c:pt idx="28">
                  <c:v>3.9082255226522922E-2</c:v>
                </c:pt>
                <c:pt idx="29">
                  <c:v>4.3308076375328422E-2</c:v>
                </c:pt>
                <c:pt idx="30">
                  <c:v>3.083048460691535E-2</c:v>
                </c:pt>
                <c:pt idx="31">
                  <c:v>3.8000046647105074E-2</c:v>
                </c:pt>
                <c:pt idx="32">
                  <c:v>5.6072541543397851E-2</c:v>
                </c:pt>
                <c:pt idx="33">
                  <c:v>7.2116946665157292E-2</c:v>
                </c:pt>
                <c:pt idx="34">
                  <c:v>7.8336151519841996E-2</c:v>
                </c:pt>
                <c:pt idx="35">
                  <c:v>6.5168914301682923E-2</c:v>
                </c:pt>
                <c:pt idx="36">
                  <c:v>5.0948410427583572E-2</c:v>
                </c:pt>
                <c:pt idx="37">
                  <c:v>3.4883944328884801E-2</c:v>
                </c:pt>
                <c:pt idx="38">
                  <c:v>2.361452405240359E-2</c:v>
                </c:pt>
                <c:pt idx="39">
                  <c:v>4.5825165406273183E-2</c:v>
                </c:pt>
                <c:pt idx="40">
                  <c:v>3.2248267447459733E-2</c:v>
                </c:pt>
                <c:pt idx="41">
                  <c:v>2.3959148637675981E-2</c:v>
                </c:pt>
                <c:pt idx="42">
                  <c:v>7.8624405283336564E-3</c:v>
                </c:pt>
                <c:pt idx="43">
                  <c:v>-4.1809514038994126E-3</c:v>
                </c:pt>
                <c:pt idx="44">
                  <c:v>-1.6524859981948442E-2</c:v>
                </c:pt>
                <c:pt idx="45">
                  <c:v>-3.1490674794962571E-2</c:v>
                </c:pt>
                <c:pt idx="46">
                  <c:v>-3.4026807159516337E-2</c:v>
                </c:pt>
                <c:pt idx="47">
                  <c:v>-3.9275758614802064E-2</c:v>
                </c:pt>
                <c:pt idx="48">
                  <c:v>-3.8366139205720816E-2</c:v>
                </c:pt>
                <c:pt idx="49">
                  <c:v>-4.2388441413425786E-2</c:v>
                </c:pt>
                <c:pt idx="50">
                  <c:v>-1.1278071019226468E-2</c:v>
                </c:pt>
                <c:pt idx="51">
                  <c:v>-3.7318119932891775E-2</c:v>
                </c:pt>
                <c:pt idx="52">
                  <c:v>-3.8940413423726929E-2</c:v>
                </c:pt>
                <c:pt idx="53">
                  <c:v>-3.1468732664418665E-2</c:v>
                </c:pt>
                <c:pt idx="54">
                  <c:v>-4.1395528228035855E-2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76-4956-86BF-96EB633C96A4}"/>
            </c:ext>
          </c:extLst>
        </c:ser>
        <c:ser>
          <c:idx val="1"/>
          <c:order val="1"/>
          <c:tx>
            <c:v>Public consumption and net exports</c:v>
          </c:tx>
          <c:spPr>
            <a:ln w="38100">
              <a:solidFill>
                <a:srgbClr val="993366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LLT'!$E$34:$E$88</c:f>
              <c:numCache>
                <c:formatCode>General</c:formatCode>
                <c:ptCount val="55"/>
                <c:pt idx="0">
                  <c:v>-2.4869433225151574E-2</c:v>
                </c:pt>
                <c:pt idx="1">
                  <c:v>-4.2750733462109378E-2</c:v>
                </c:pt>
                <c:pt idx="2">
                  <c:v>-1.9875773692017977E-2</c:v>
                </c:pt>
                <c:pt idx="3">
                  <c:v>-5.1421375629339926E-3</c:v>
                </c:pt>
                <c:pt idx="4">
                  <c:v>-5.5267786374398184E-3</c:v>
                </c:pt>
                <c:pt idx="5">
                  <c:v>-4.3663888785097658E-2</c:v>
                </c:pt>
                <c:pt idx="6">
                  <c:v>-5.7138724473675399E-2</c:v>
                </c:pt>
                <c:pt idx="7">
                  <c:v>-3.2178542864413288E-2</c:v>
                </c:pt>
                <c:pt idx="8">
                  <c:v>-2.1120759994120476E-3</c:v>
                </c:pt>
                <c:pt idx="9">
                  <c:v>4.5231488127901252E-2</c:v>
                </c:pt>
                <c:pt idx="10">
                  <c:v>5.4885630342291512E-2</c:v>
                </c:pt>
                <c:pt idx="11">
                  <c:v>-1.0812894893499556E-3</c:v>
                </c:pt>
                <c:pt idx="12">
                  <c:v>-3.1111278123090665E-2</c:v>
                </c:pt>
                <c:pt idx="13">
                  <c:v>-4.6943088812696328E-2</c:v>
                </c:pt>
                <c:pt idx="14">
                  <c:v>-3.4147682493789716E-2</c:v>
                </c:pt>
                <c:pt idx="15">
                  <c:v>-1.7752201000702707E-2</c:v>
                </c:pt>
                <c:pt idx="16">
                  <c:v>7.7219678823038686E-3</c:v>
                </c:pt>
                <c:pt idx="17">
                  <c:v>6.3271675457313256E-2</c:v>
                </c:pt>
                <c:pt idx="18">
                  <c:v>0.11421341938016022</c:v>
                </c:pt>
                <c:pt idx="19">
                  <c:v>0.14377060968626365</c:v>
                </c:pt>
                <c:pt idx="20">
                  <c:v>0.16532265657097778</c:v>
                </c:pt>
                <c:pt idx="21">
                  <c:v>0.164739521794869</c:v>
                </c:pt>
                <c:pt idx="22">
                  <c:v>0.13212719384187571</c:v>
                </c:pt>
                <c:pt idx="23">
                  <c:v>0.11652017453464819</c:v>
                </c:pt>
                <c:pt idx="24">
                  <c:v>0.11673002400960956</c:v>
                </c:pt>
                <c:pt idx="25">
                  <c:v>0.10999982895215624</c:v>
                </c:pt>
                <c:pt idx="26">
                  <c:v>0.10754728336157966</c:v>
                </c:pt>
                <c:pt idx="27">
                  <c:v>5.6039941093362952E-2</c:v>
                </c:pt>
                <c:pt idx="28">
                  <c:v>2.4801163376426148E-2</c:v>
                </c:pt>
                <c:pt idx="29">
                  <c:v>-1.9106066696631032E-2</c:v>
                </c:pt>
                <c:pt idx="30">
                  <c:v>-1.6006146899108786E-2</c:v>
                </c:pt>
                <c:pt idx="31">
                  <c:v>-3.20144534695306E-2</c:v>
                </c:pt>
                <c:pt idx="32">
                  <c:v>-5.3910257050406821E-2</c:v>
                </c:pt>
                <c:pt idx="33">
                  <c:v>-9.2496817247311375E-2</c:v>
                </c:pt>
                <c:pt idx="34">
                  <c:v>-0.1064497550254959</c:v>
                </c:pt>
                <c:pt idx="35">
                  <c:v>-0.10798322692664636</c:v>
                </c:pt>
                <c:pt idx="36">
                  <c:v>-5.1372206090017192E-2</c:v>
                </c:pt>
                <c:pt idx="37">
                  <c:v>4.324867884722098E-2</c:v>
                </c:pt>
                <c:pt idx="38">
                  <c:v>0.14968445074397907</c:v>
                </c:pt>
                <c:pt idx="39">
                  <c:v>0.108492346702524</c:v>
                </c:pt>
                <c:pt idx="40">
                  <c:v>7.8596292931302561E-2</c:v>
                </c:pt>
                <c:pt idx="41">
                  <c:v>6.962652317439183E-2</c:v>
                </c:pt>
                <c:pt idx="42">
                  <c:v>5.9655189427501573E-2</c:v>
                </c:pt>
                <c:pt idx="43">
                  <c:v>2.5940555673282052E-2</c:v>
                </c:pt>
                <c:pt idx="44">
                  <c:v>-1.9481708894717314E-2</c:v>
                </c:pt>
                <c:pt idx="45">
                  <c:v>-1.146428094223555E-2</c:v>
                </c:pt>
                <c:pt idx="46">
                  <c:v>-2.7560323159941912E-2</c:v>
                </c:pt>
                <c:pt idx="47">
                  <c:v>-3.3076604685771387E-2</c:v>
                </c:pt>
                <c:pt idx="48">
                  <c:v>-3.6089202595134574E-3</c:v>
                </c:pt>
                <c:pt idx="49">
                  <c:v>5.8409366819351469E-3</c:v>
                </c:pt>
                <c:pt idx="50">
                  <c:v>-9.8373385490130652E-2</c:v>
                </c:pt>
                <c:pt idx="51">
                  <c:v>-0.15076707334907916</c:v>
                </c:pt>
                <c:pt idx="52">
                  <c:v>-6.85696108297221E-2</c:v>
                </c:pt>
                <c:pt idx="53">
                  <c:v>-8.1139709369126428E-2</c:v>
                </c:pt>
                <c:pt idx="54">
                  <c:v>-7.4861698238749011E-2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76-4956-86BF-96EB633C9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51104"/>
        <c:axId val="-1432149472"/>
      </c:scatterChart>
      <c:valAx>
        <c:axId val="-1432151104"/>
        <c:scaling>
          <c:orientation val="minMax"/>
          <c:max val="2024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50473268153717565"/>
              <c:y val="0.8222482717260851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9472"/>
        <c:crossesAt val="-0.8"/>
        <c:crossBetween val="midCat"/>
      </c:valAx>
      <c:valAx>
        <c:axId val="-143214947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X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X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27075391750377E-2"/>
              <c:y val="0.36768841634925675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511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L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896675966197441"/>
          <c:y val="3.20651985139369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31463480600919"/>
          <c:y val="0.24048898885452746"/>
          <c:w val="0.83081419661938349"/>
          <c:h val="0.561140973993897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(benchmark)'!$K$32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(benchmark)'!$K$33:$K$83</c:f>
              <c:numCache>
                <c:formatCode>General</c:formatCode>
                <c:ptCount val="51"/>
                <c:pt idx="0">
                  <c:v>0</c:v>
                </c:pt>
                <c:pt idx="1">
                  <c:v>3.51972940705639E-3</c:v>
                </c:pt>
                <c:pt idx="2">
                  <c:v>3.0755979816174265E-3</c:v>
                </c:pt>
                <c:pt idx="3">
                  <c:v>2.6682522353946138E-3</c:v>
                </c:pt>
                <c:pt idx="4">
                  <c:v>2.295060214699756E-3</c:v>
                </c:pt>
                <c:pt idx="5">
                  <c:v>1.9535646611794251E-3</c:v>
                </c:pt>
                <c:pt idx="6">
                  <c:v>1.6414719338182474E-3</c:v>
                </c:pt>
                <c:pt idx="7">
                  <c:v>1.3566416122440202E-3</c:v>
                </c:pt>
                <c:pt idx="8">
                  <c:v>1.0970767403426956E-3</c:v>
                </c:pt>
                <c:pt idx="9">
                  <c:v>8.6091467161746385E-4</c:v>
                </c:pt>
                <c:pt idx="10">
                  <c:v>6.4641848001062712E-4</c:v>
                </c:pt>
                <c:pt idx="11">
                  <c:v>4.5196890205775496E-4</c:v>
                </c:pt>
                <c:pt idx="12">
                  <c:v>2.7605677826864745E-4</c:v>
                </c:pt>
                <c:pt idx="13">
                  <c:v>1.172759635360177E-4</c:v>
                </c:pt>
                <c:pt idx="14">
                  <c:v>-2.5683321832436004E-5</c:v>
                </c:pt>
                <c:pt idx="15">
                  <c:v>-1.5404072717340248E-4</c:v>
                </c:pt>
                <c:pt idx="16">
                  <c:v>-2.6893161774321469E-4</c:v>
                </c:pt>
                <c:pt idx="17">
                  <c:v>-3.7141255583639167E-4</c:v>
                </c:pt>
                <c:pt idx="18">
                  <c:v>-4.6246643896579809E-4</c:v>
                </c:pt>
                <c:pt idx="19">
                  <c:v>-5.430073159964962E-4</c:v>
                </c:pt>
                <c:pt idx="20">
                  <c:v>-6.1388490087712841E-4</c:v>
                </c:pt>
                <c:pt idx="21">
                  <c:v>-6.7588880243794371E-4</c:v>
                </c:pt>
                <c:pt idx="22">
                  <c:v>-7.2975248761902021E-4</c:v>
                </c:pt>
                <c:pt idx="23">
                  <c:v>-7.7615699445188332E-4</c:v>
                </c:pt>
                <c:pt idx="24">
                  <c:v>-8.1573441013873681E-4</c:v>
                </c:pt>
                <c:pt idx="25">
                  <c:v>-8.4907112865233733E-4</c:v>
                </c:pt>
                <c:pt idx="26">
                  <c:v>-8.767109014127996E-4</c:v>
                </c:pt>
                <c:pt idx="27">
                  <c:v>-8.9915769378211762E-4</c:v>
                </c:pt>
                <c:pt idx="28">
                  <c:v>-9.1687835934994811E-4</c:v>
                </c:pt>
                <c:pt idx="29">
                  <c:v>-9.3030514326242143E-4</c:v>
                </c:pt>
                <c:pt idx="30">
                  <c:v>-9.3983802516670891E-4</c:v>
                </c:pt>
                <c:pt idx="31">
                  <c:v>-9.4584691170537306E-4</c:v>
                </c:pt>
                <c:pt idx="32">
                  <c:v>-9.4867368789369527E-4</c:v>
                </c:pt>
                <c:pt idx="33">
                  <c:v>-9.4863413614807704E-4</c:v>
                </c:pt>
                <c:pt idx="34">
                  <c:v>-9.4601973120211371E-4</c:v>
                </c:pt>
                <c:pt idx="35">
                  <c:v>-9.4109931864706949E-4</c:v>
                </c:pt>
                <c:pt idx="36">
                  <c:v>-9.3412068436340523E-4</c:v>
                </c:pt>
                <c:pt idx="37">
                  <c:v>-9.2531202166794974E-4</c:v>
                </c:pt>
                <c:pt idx="38">
                  <c:v>-9.1488330258564319E-4</c:v>
                </c:pt>
                <c:pt idx="39">
                  <c:v>-9.030275592639362E-4</c:v>
                </c:pt>
                <c:pt idx="40">
                  <c:v>-8.8992208118045409E-4</c:v>
                </c:pt>
                <c:pt idx="41">
                  <c:v>-8.7572953344907246E-4</c:v>
                </c:pt>
                <c:pt idx="42">
                  <c:v>-8.605990012047483E-4</c:v>
                </c:pt>
                <c:pt idx="43">
                  <c:v>-8.4466696474216473E-4</c:v>
                </c:pt>
                <c:pt idx="44">
                  <c:v>-8.2805820979625134E-4</c:v>
                </c:pt>
                <c:pt idx="45">
                  <c:v>-8.1088667708291862E-4</c:v>
                </c:pt>
                <c:pt idx="46">
                  <c:v>-7.9325625496481705E-4</c:v>
                </c:pt>
                <c:pt idx="47">
                  <c:v>-7.7526151886869623E-4</c:v>
                </c:pt>
                <c:pt idx="48">
                  <c:v>-7.5698842085703412E-4</c:v>
                </c:pt>
                <c:pt idx="49">
                  <c:v>-7.3851493254623957E-4</c:v>
                </c:pt>
                <c:pt idx="50">
                  <c:v>-7.1991164436604257E-4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C5-471E-905B-947D5907F2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4720"/>
        <c:axId val="-1436233632"/>
      </c:scatterChart>
      <c:valAx>
        <c:axId val="-143623472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 </a:t>
                </a:r>
                <a:r>
                  <a:rPr lang="pt-PT" sz="1400"/>
                  <a:t>(quarters)</a:t>
                </a:r>
              </a:p>
            </c:rich>
          </c:tx>
          <c:layout>
            <c:manualLayout>
              <c:xMode val="edge"/>
              <c:yMode val="edge"/>
              <c:x val="0.49942861890132673"/>
              <c:y val="0.895821483483114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3632"/>
        <c:crossesAt val="-0.15"/>
        <c:crossBetween val="midCat"/>
      </c:valAx>
      <c:valAx>
        <c:axId val="-143623363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52270918173836E-2"/>
              <c:y val="0.41083535595981763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4720"/>
        <c:crosses val="autoZero"/>
        <c:crossBetween val="midCat"/>
        <c:majorUnit val="1.0000000000000002E-3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u="none" strike="noStrike" baseline="0">
                <a:effectLst/>
              </a:rPr>
              <a:t>Productivity and "Fiscal" Shocks </a:t>
            </a:r>
            <a:r>
              <a:rPr lang="pt-PT" sz="1800" b="0" i="1" u="none" strike="noStrike" baseline="0">
                <a:effectLst/>
              </a:rPr>
              <a:t>K</a:t>
            </a:r>
            <a:r>
              <a:rPr lang="pt-PT" sz="1800" b="0" i="1" u="none" strike="noStrike" baseline="-25000">
                <a:effectLst/>
              </a:rPr>
              <a:t>t</a:t>
            </a:r>
            <a:endParaRPr lang="pt-PT" sz="1800"/>
          </a:p>
        </c:rich>
      </c:tx>
      <c:layout>
        <c:manualLayout>
          <c:xMode val="edge"/>
          <c:yMode val="edge"/>
          <c:x val="0.28026492814025461"/>
          <c:y val="3.22591327384272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74608257179221"/>
          <c:y val="0.23992684904921138"/>
          <c:w val="0.82570273768312008"/>
          <c:h val="0.48791846613369033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LLT'!$I$34:$I$88</c:f>
              <c:numCache>
                <c:formatCode>General</c:formatCode>
                <c:ptCount val="55"/>
                <c:pt idx="0">
                  <c:v>4.3382877707299983E-2</c:v>
                </c:pt>
                <c:pt idx="1">
                  <c:v>4.0915734813341244E-2</c:v>
                </c:pt>
                <c:pt idx="2">
                  <c:v>4.2611124266461686E-2</c:v>
                </c:pt>
                <c:pt idx="3">
                  <c:v>4.7792729303078235E-2</c:v>
                </c:pt>
                <c:pt idx="4">
                  <c:v>4.191691916735793E-2</c:v>
                </c:pt>
                <c:pt idx="5">
                  <c:v>3.4389964328999011E-2</c:v>
                </c:pt>
                <c:pt idx="6">
                  <c:v>3.296910976288725E-2</c:v>
                </c:pt>
                <c:pt idx="7">
                  <c:v>3.3094675224589594E-2</c:v>
                </c:pt>
                <c:pt idx="8">
                  <c:v>3.475544097096351E-2</c:v>
                </c:pt>
                <c:pt idx="9">
                  <c:v>3.3045081033952026E-2</c:v>
                </c:pt>
                <c:pt idx="10">
                  <c:v>2.3630721082409861E-2</c:v>
                </c:pt>
                <c:pt idx="11">
                  <c:v>1.5617838930996143E-2</c:v>
                </c:pt>
                <c:pt idx="12">
                  <c:v>-3.0879567359469299E-4</c:v>
                </c:pt>
                <c:pt idx="13">
                  <c:v>-9.1689047047660201E-3</c:v>
                </c:pt>
                <c:pt idx="14">
                  <c:v>-9.9870770533194847E-3</c:v>
                </c:pt>
                <c:pt idx="15">
                  <c:v>-9.217893008380447E-3</c:v>
                </c:pt>
                <c:pt idx="16">
                  <c:v>-7.3269966122194545E-3</c:v>
                </c:pt>
                <c:pt idx="17">
                  <c:v>-7.7148058958042319E-3</c:v>
                </c:pt>
                <c:pt idx="18">
                  <c:v>-7.2821662981517269E-3</c:v>
                </c:pt>
                <c:pt idx="19">
                  <c:v>-7.4586706466929767E-3</c:v>
                </c:pt>
                <c:pt idx="20">
                  <c:v>-9.0517552306650182E-3</c:v>
                </c:pt>
                <c:pt idx="21">
                  <c:v>-1.4627849787973051E-2</c:v>
                </c:pt>
                <c:pt idx="22">
                  <c:v>-1.3909197994978076E-2</c:v>
                </c:pt>
                <c:pt idx="23">
                  <c:v>-1.4602166931617828E-2</c:v>
                </c:pt>
                <c:pt idx="24">
                  <c:v>-1.4662521994317772E-2</c:v>
                </c:pt>
                <c:pt idx="25">
                  <c:v>-1.6313251250578163E-2</c:v>
                </c:pt>
                <c:pt idx="26">
                  <c:v>-1.5575326324574479E-2</c:v>
                </c:pt>
                <c:pt idx="27">
                  <c:v>-1.272135872108417E-2</c:v>
                </c:pt>
                <c:pt idx="28">
                  <c:v>-7.1417499278037134E-3</c:v>
                </c:pt>
                <c:pt idx="29">
                  <c:v>1.1208734918668464E-3</c:v>
                </c:pt>
                <c:pt idx="30">
                  <c:v>9.1334326451474167E-3</c:v>
                </c:pt>
                <c:pt idx="31">
                  <c:v>1.3701277326278814E-2</c:v>
                </c:pt>
                <c:pt idx="32">
                  <c:v>1.9021427512677758E-2</c:v>
                </c:pt>
                <c:pt idx="33">
                  <c:v>2.7048872031409328E-2</c:v>
                </c:pt>
                <c:pt idx="34">
                  <c:v>3.7065818015304952E-2</c:v>
                </c:pt>
                <c:pt idx="35">
                  <c:v>4.690669385157873E-2</c:v>
                </c:pt>
                <c:pt idx="36">
                  <c:v>5.2932432865022319E-2</c:v>
                </c:pt>
                <c:pt idx="37">
                  <c:v>5.5351200505048173E-2</c:v>
                </c:pt>
                <c:pt idx="38">
                  <c:v>5.423458428079727E-2</c:v>
                </c:pt>
                <c:pt idx="39">
                  <c:v>5.0942774082392138E-2</c:v>
                </c:pt>
                <c:pt idx="40">
                  <c:v>5.235236113630138E-2</c:v>
                </c:pt>
                <c:pt idx="41">
                  <c:v>5.1080834317778455E-2</c:v>
                </c:pt>
                <c:pt idx="42">
                  <c:v>4.8445677885760034E-2</c:v>
                </c:pt>
                <c:pt idx="43">
                  <c:v>4.3170287615213514E-2</c:v>
                </c:pt>
                <c:pt idx="44">
                  <c:v>3.6424304033065874E-2</c:v>
                </c:pt>
                <c:pt idx="45">
                  <c:v>2.8376070097936062E-2</c:v>
                </c:pt>
                <c:pt idx="46">
                  <c:v>1.8604800802987802E-2</c:v>
                </c:pt>
                <c:pt idx="47">
                  <c:v>9.7273410479404403E-3</c:v>
                </c:pt>
                <c:pt idx="48">
                  <c:v>1.0910386875529322E-3</c:v>
                </c:pt>
                <c:pt idx="49">
                  <c:v>-6.2513588374413119E-3</c:v>
                </c:pt>
                <c:pt idx="50">
                  <c:v>-1.3362480485380232E-2</c:v>
                </c:pt>
                <c:pt idx="51">
                  <c:v>-1.3452991062631519E-2</c:v>
                </c:pt>
                <c:pt idx="52">
                  <c:v>-1.8313226302745317E-2</c:v>
                </c:pt>
                <c:pt idx="53">
                  <c:v>-2.2977180969531E-2</c:v>
                </c:pt>
                <c:pt idx="54">
                  <c:v>-2.5575311260144132E-2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B9-48B0-94D2-1ECAC333E03F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LLT'!$BR$34:$BR$88</c:f>
              <c:numCache>
                <c:formatCode>General</c:formatCode>
                <c:ptCount val="55"/>
                <c:pt idx="0">
                  <c:v>3.581197738767905E-2</c:v>
                </c:pt>
                <c:pt idx="1">
                  <c:v>2.790406668852663E-2</c:v>
                </c:pt>
                <c:pt idx="2">
                  <c:v>2.383579139304226E-2</c:v>
                </c:pt>
                <c:pt idx="3">
                  <c:v>2.225865852218023E-2</c:v>
                </c:pt>
                <c:pt idx="4">
                  <c:v>1.5327094088313231E-2</c:v>
                </c:pt>
                <c:pt idx="5">
                  <c:v>1.964828412095887E-3</c:v>
                </c:pt>
                <c:pt idx="6">
                  <c:v>-7.9474375165560218E-3</c:v>
                </c:pt>
                <c:pt idx="7">
                  <c:v>-1.3280619456649045E-2</c:v>
                </c:pt>
                <c:pt idx="8">
                  <c:v>-1.187138483610406E-2</c:v>
                </c:pt>
                <c:pt idx="9">
                  <c:v>-7.3464321683673894E-3</c:v>
                </c:pt>
                <c:pt idx="10">
                  <c:v>-7.9777558894313927E-3</c:v>
                </c:pt>
                <c:pt idx="11">
                  <c:v>-8.4429687489420147E-3</c:v>
                </c:pt>
                <c:pt idx="12">
                  <c:v>-1.4343215472585769E-2</c:v>
                </c:pt>
                <c:pt idx="13">
                  <c:v>-1.7986210603561759E-2</c:v>
                </c:pt>
                <c:pt idx="14">
                  <c:v>-1.4825758937500044E-2</c:v>
                </c:pt>
                <c:pt idx="15">
                  <c:v>-8.8718343281710688E-3</c:v>
                </c:pt>
                <c:pt idx="16">
                  <c:v>-2.1468862082520968E-3</c:v>
                </c:pt>
                <c:pt idx="17">
                  <c:v>3.5888575742768491E-3</c:v>
                </c:pt>
                <c:pt idx="18">
                  <c:v>7.5654315016302487E-3</c:v>
                </c:pt>
                <c:pt idx="19">
                  <c:v>8.9093803435020824E-3</c:v>
                </c:pt>
                <c:pt idx="20">
                  <c:v>5.6267870413473364E-3</c:v>
                </c:pt>
                <c:pt idx="21">
                  <c:v>-3.4829097013242549E-3</c:v>
                </c:pt>
                <c:pt idx="22">
                  <c:v>-1.1463850611044268E-2</c:v>
                </c:pt>
                <c:pt idx="23">
                  <c:v>-1.8442647172405291E-2</c:v>
                </c:pt>
                <c:pt idx="24">
                  <c:v>-2.3722468367316729E-2</c:v>
                </c:pt>
                <c:pt idx="25">
                  <c:v>-2.8770748764748166E-2</c:v>
                </c:pt>
                <c:pt idx="26">
                  <c:v>-3.1441867589942607E-2</c:v>
                </c:pt>
                <c:pt idx="27">
                  <c:v>-3.1379658026466473E-2</c:v>
                </c:pt>
                <c:pt idx="28">
                  <c:v>-2.7321795174944929E-2</c:v>
                </c:pt>
                <c:pt idx="29">
                  <c:v>-2.0063273215783273E-2</c:v>
                </c:pt>
                <c:pt idx="30">
                  <c:v>-1.1083133915234411E-2</c:v>
                </c:pt>
                <c:pt idx="31">
                  <c:v>-5.6906272127112967E-3</c:v>
                </c:pt>
                <c:pt idx="32">
                  <c:v>-4.7711902862410671E-3</c:v>
                </c:pt>
                <c:pt idx="33">
                  <c:v>-3.2044376615789627E-3</c:v>
                </c:pt>
                <c:pt idx="34">
                  <c:v>1.2097054662709716E-3</c:v>
                </c:pt>
                <c:pt idx="35">
                  <c:v>8.9865294512718741E-3</c:v>
                </c:pt>
                <c:pt idx="36">
                  <c:v>1.7481834894320647E-2</c:v>
                </c:pt>
                <c:pt idx="37">
                  <c:v>2.2984222162463652E-2</c:v>
                </c:pt>
                <c:pt idx="38">
                  <c:v>2.2062103940444056E-2</c:v>
                </c:pt>
                <c:pt idx="39">
                  <c:v>9.7349668706054882E-3</c:v>
                </c:pt>
                <c:pt idx="40">
                  <c:v>2.8231000137868278E-4</c:v>
                </c:pt>
                <c:pt idx="41">
                  <c:v>-5.5115114796338016E-3</c:v>
                </c:pt>
                <c:pt idx="42">
                  <c:v>-8.3313069202921586E-3</c:v>
                </c:pt>
                <c:pt idx="43">
                  <c:v>-1.0598985092486801E-2</c:v>
                </c:pt>
                <c:pt idx="44">
                  <c:v>-1.0505150759602566E-2</c:v>
                </c:pt>
                <c:pt idx="45">
                  <c:v>-8.2223741927571758E-3</c:v>
                </c:pt>
                <c:pt idx="46">
                  <c:v>-4.6313164905504856E-3</c:v>
                </c:pt>
                <c:pt idx="47">
                  <c:v>1.1104637721723876E-3</c:v>
                </c:pt>
                <c:pt idx="48">
                  <c:v>3.4991091143954378E-3</c:v>
                </c:pt>
                <c:pt idx="49">
                  <c:v>6.3836260424317004E-3</c:v>
                </c:pt>
                <c:pt idx="50">
                  <c:v>1.1117970448081715E-2</c:v>
                </c:pt>
                <c:pt idx="51">
                  <c:v>1.7252406204716353E-2</c:v>
                </c:pt>
                <c:pt idx="52">
                  <c:v>2.1715028820417315E-2</c:v>
                </c:pt>
                <c:pt idx="53">
                  <c:v>2.1381035479422383E-2</c:v>
                </c:pt>
                <c:pt idx="54">
                  <c:v>2.2302693472924684E-2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B9-48B0-94D2-1ECAC333E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8928"/>
        <c:axId val="-1432141312"/>
      </c:scatterChart>
      <c:valAx>
        <c:axId val="-1432148928"/>
        <c:scaling>
          <c:orientation val="minMax"/>
          <c:max val="2024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 </a:t>
                </a:r>
                <a:r>
                  <a:rPr lang="pt-PT" sz="1400"/>
                  <a:t>(years)</a:t>
                </a:r>
              </a:p>
            </c:rich>
          </c:tx>
          <c:layout>
            <c:manualLayout>
              <c:xMode val="edge"/>
              <c:yMode val="edge"/>
              <c:x val="0.50413804811465823"/>
              <c:y val="0.82260633959729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1312"/>
        <c:crossesAt val="-0.2"/>
        <c:crossBetween val="midCat"/>
      </c:valAx>
      <c:valAx>
        <c:axId val="-143214131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K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02067444074407E-2"/>
              <c:y val="0.36896313761349309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892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and "Fiscal" Shocks </a:t>
            </a:r>
            <a:r>
              <a:rPr lang="pt-PT" sz="1800" b="0" i="1" baseline="0">
                <a:effectLst/>
              </a:rPr>
              <a:t>C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27854114034432548"/>
          <c:y val="3.077019549420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59222609011958"/>
          <c:y val="0.24231514613660377"/>
          <c:w val="0.825907592029405"/>
          <c:h val="0.55578632724982935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LLT'!$J$34:$J$88</c:f>
              <c:numCache>
                <c:formatCode>General</c:formatCode>
                <c:ptCount val="55"/>
                <c:pt idx="0">
                  <c:v>3.7177278173783725E-2</c:v>
                </c:pt>
                <c:pt idx="1">
                  <c:v>4.4695467228422853E-2</c:v>
                </c:pt>
                <c:pt idx="2">
                  <c:v>5.0717365118986529E-2</c:v>
                </c:pt>
                <c:pt idx="3">
                  <c:v>3.2699280574392087E-2</c:v>
                </c:pt>
                <c:pt idx="4">
                  <c:v>2.4207274254513342E-2</c:v>
                </c:pt>
                <c:pt idx="5">
                  <c:v>3.2841708352057186E-2</c:v>
                </c:pt>
                <c:pt idx="6">
                  <c:v>3.5843398956451167E-2</c:v>
                </c:pt>
                <c:pt idx="7">
                  <c:v>3.647475266080398E-2</c:v>
                </c:pt>
                <c:pt idx="8">
                  <c:v>2.8555587659590723E-2</c:v>
                </c:pt>
                <c:pt idx="9">
                  <c:v>7.5337629762213792E-3</c:v>
                </c:pt>
                <c:pt idx="10">
                  <c:v>7.1796114058731916E-4</c:v>
                </c:pt>
                <c:pt idx="11">
                  <c:v>-1.634832107373603E-2</c:v>
                </c:pt>
                <c:pt idx="12">
                  <c:v>-1.4304092651007422E-2</c:v>
                </c:pt>
                <c:pt idx="13">
                  <c:v>-5.3353185574791916E-3</c:v>
                </c:pt>
                <c:pt idx="14">
                  <c:v>-4.2737496337176472E-3</c:v>
                </c:pt>
                <c:pt idx="15">
                  <c:v>-3.0156329050112594E-3</c:v>
                </c:pt>
                <c:pt idx="16">
                  <c:v>-8.1725153134927144E-3</c:v>
                </c:pt>
                <c:pt idx="17">
                  <c:v>-1.2374957835751141E-2</c:v>
                </c:pt>
                <c:pt idx="18">
                  <c:v>-1.8133305109379279E-2</c:v>
                </c:pt>
                <c:pt idx="19">
                  <c:v>-2.3911156334602807E-2</c:v>
                </c:pt>
                <c:pt idx="20">
                  <c:v>-3.5139024317306686E-2</c:v>
                </c:pt>
                <c:pt idx="21">
                  <c:v>-2.8035666020203596E-2</c:v>
                </c:pt>
                <c:pt idx="22">
                  <c:v>-2.6912470285105718E-2</c:v>
                </c:pt>
                <c:pt idx="23">
                  <c:v>-2.479958379560343E-2</c:v>
                </c:pt>
                <c:pt idx="24">
                  <c:v>-2.7937965804917121E-2</c:v>
                </c:pt>
                <c:pt idx="25">
                  <c:v>-2.4182722762837207E-2</c:v>
                </c:pt>
                <c:pt idx="26">
                  <c:v>-1.9195851861027256E-2</c:v>
                </c:pt>
                <c:pt idx="27">
                  <c:v>-6.3137375664351217E-3</c:v>
                </c:pt>
                <c:pt idx="28">
                  <c:v>6.9867808480194096E-3</c:v>
                </c:pt>
                <c:pt idx="29">
                  <c:v>1.8319427660612963E-2</c:v>
                </c:pt>
                <c:pt idx="30">
                  <c:v>1.8677271037983979E-2</c:v>
                </c:pt>
                <c:pt idx="31">
                  <c:v>2.584961254095693E-2</c:v>
                </c:pt>
                <c:pt idx="32">
                  <c:v>3.8047477145809902E-2</c:v>
                </c:pt>
                <c:pt idx="33">
                  <c:v>5.2959164898129477E-2</c:v>
                </c:pt>
                <c:pt idx="34">
                  <c:v>6.3103787355016192E-2</c:v>
                </c:pt>
                <c:pt idx="35">
                  <c:v>6.4865695563489478E-2</c:v>
                </c:pt>
                <c:pt idx="36">
                  <c:v>5.7871924246017808E-2</c:v>
                </c:pt>
                <c:pt idx="37">
                  <c:v>4.4016935758455035E-2</c:v>
                </c:pt>
                <c:pt idx="38">
                  <c:v>2.8407960084427423E-2</c:v>
                </c:pt>
                <c:pt idx="39">
                  <c:v>3.8491552454103684E-2</c:v>
                </c:pt>
                <c:pt idx="40">
                  <c:v>3.7533388521196712E-2</c:v>
                </c:pt>
                <c:pt idx="41">
                  <c:v>3.4626206484174374E-2</c:v>
                </c:pt>
                <c:pt idx="42">
                  <c:v>2.811677163697383E-2</c:v>
                </c:pt>
                <c:pt idx="43">
                  <c:v>2.3776845133034671E-2</c:v>
                </c:pt>
                <c:pt idx="44">
                  <c:v>1.9566541280393566E-2</c:v>
                </c:pt>
                <c:pt idx="45">
                  <c:v>8.1369676798941776E-3</c:v>
                </c:pt>
                <c:pt idx="46">
                  <c:v>2.5353364722164561E-3</c:v>
                </c:pt>
                <c:pt idx="47">
                  <c:v>-4.543549168825955E-3</c:v>
                </c:pt>
                <c:pt idx="48">
                  <c:v>-1.2794734716818792E-2</c:v>
                </c:pt>
                <c:pt idx="49">
                  <c:v>-1.9957853537119905E-2</c:v>
                </c:pt>
                <c:pt idx="50">
                  <c:v>-2.7251160239463376E-3</c:v>
                </c:pt>
                <c:pt idx="51">
                  <c:v>-6.8725902992862395E-3</c:v>
                </c:pt>
                <c:pt idx="52">
                  <c:v>-1.8953627469058692E-2</c:v>
                </c:pt>
                <c:pt idx="53">
                  <c:v>-1.7992725907340919E-2</c:v>
                </c:pt>
                <c:pt idx="54">
                  <c:v>-2.3899027385512608E-2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EBF-4CC6-8795-5050080ADD85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LLT'!$BT$34:$BT$88</c:f>
              <c:numCache>
                <c:formatCode>General</c:formatCode>
                <c:ptCount val="55"/>
                <c:pt idx="0">
                  <c:v>-4.48195162622822E-3</c:v>
                </c:pt>
                <c:pt idx="1">
                  <c:v>1.7181740512876686E-2</c:v>
                </c:pt>
                <c:pt idx="2">
                  <c:v>2.8454541196512473E-2</c:v>
                </c:pt>
                <c:pt idx="3">
                  <c:v>-1.6450446273655217E-2</c:v>
                </c:pt>
                <c:pt idx="4">
                  <c:v>-3.0605023022054922E-2</c:v>
                </c:pt>
                <c:pt idx="5">
                  <c:v>-1.2774462745836601E-2</c:v>
                </c:pt>
                <c:pt idx="6">
                  <c:v>-7.2139579438008639E-3</c:v>
                </c:pt>
                <c:pt idx="7">
                  <c:v>1.561978876902792E-4</c:v>
                </c:pt>
                <c:pt idx="8">
                  <c:v>-9.4955700597183501E-3</c:v>
                </c:pt>
                <c:pt idx="9">
                  <c:v>-4.3675669625219626E-2</c:v>
                </c:pt>
                <c:pt idx="10">
                  <c:v>-6.0155274182038365E-2</c:v>
                </c:pt>
                <c:pt idx="11">
                  <c:v>-7.4612694432279358E-2</c:v>
                </c:pt>
                <c:pt idx="12">
                  <c:v>-4.8274160103982666E-2</c:v>
                </c:pt>
                <c:pt idx="13">
                  <c:v>-2.5949375807758912E-2</c:v>
                </c:pt>
                <c:pt idx="14">
                  <c:v>-4.6870677601247301E-3</c:v>
                </c:pt>
                <c:pt idx="15">
                  <c:v>7.5805349778685915E-3</c:v>
                </c:pt>
                <c:pt idx="16">
                  <c:v>1.4389044856212507E-2</c:v>
                </c:pt>
                <c:pt idx="17">
                  <c:v>2.9465208979313484E-2</c:v>
                </c:pt>
                <c:pt idx="18">
                  <c:v>3.1820506716755403E-2</c:v>
                </c:pt>
                <c:pt idx="19">
                  <c:v>2.3287340886116503E-2</c:v>
                </c:pt>
                <c:pt idx="20">
                  <c:v>-5.4538310486029751E-3</c:v>
                </c:pt>
                <c:pt idx="21">
                  <c:v>-5.2329521816130153E-4</c:v>
                </c:pt>
                <c:pt idx="22">
                  <c:v>2.5107050870656344E-3</c:v>
                </c:pt>
                <c:pt idx="23">
                  <c:v>8.659929381567899E-3</c:v>
                </c:pt>
                <c:pt idx="24">
                  <c:v>5.3532861385505726E-3</c:v>
                </c:pt>
                <c:pt idx="25">
                  <c:v>6.2159015182903232E-3</c:v>
                </c:pt>
                <c:pt idx="26">
                  <c:v>9.3191477887462071E-3</c:v>
                </c:pt>
                <c:pt idx="27">
                  <c:v>2.7641266817963306E-2</c:v>
                </c:pt>
                <c:pt idx="28">
                  <c:v>4.5931122673836366E-2</c:v>
                </c:pt>
                <c:pt idx="29">
                  <c:v>6.2953036116902172E-2</c:v>
                </c:pt>
                <c:pt idx="30">
                  <c:v>5.6015835384717327E-2</c:v>
                </c:pt>
                <c:pt idx="31">
                  <c:v>5.0600686742516388E-2</c:v>
                </c:pt>
                <c:pt idx="32">
                  <c:v>5.1047863139329408E-2</c:v>
                </c:pt>
                <c:pt idx="33">
                  <c:v>5.6660728705031804E-2</c:v>
                </c:pt>
                <c:pt idx="34">
                  <c:v>6.0170429603179088E-2</c:v>
                </c:pt>
                <c:pt idx="35">
                  <c:v>5.8505631527863144E-2</c:v>
                </c:pt>
                <c:pt idx="36">
                  <c:v>5.4050322652838823E-2</c:v>
                </c:pt>
                <c:pt idx="37">
                  <c:v>2.8066218065232906E-2</c:v>
                </c:pt>
                <c:pt idx="38">
                  <c:v>-1.2250208262155393E-2</c:v>
                </c:pt>
                <c:pt idx="39">
                  <c:v>-1.9904080848737848E-2</c:v>
                </c:pt>
                <c:pt idx="40">
                  <c:v>-2.7071854468715628E-2</c:v>
                </c:pt>
                <c:pt idx="41">
                  <c:v>-3.5872629317599269E-2</c:v>
                </c:pt>
                <c:pt idx="42">
                  <c:v>-4.4058534446175912E-2</c:v>
                </c:pt>
                <c:pt idx="43">
                  <c:v>-4.071621349536958E-2</c:v>
                </c:pt>
                <c:pt idx="44">
                  <c:v>-3.1766345214343072E-2</c:v>
                </c:pt>
                <c:pt idx="45">
                  <c:v>-2.9667453936316424E-2</c:v>
                </c:pt>
                <c:pt idx="46">
                  <c:v>-2.7214225205766773E-2</c:v>
                </c:pt>
                <c:pt idx="47">
                  <c:v>-2.0252604225594606E-2</c:v>
                </c:pt>
                <c:pt idx="48">
                  <c:v>-2.4138239660954408E-2</c:v>
                </c:pt>
                <c:pt idx="49">
                  <c:v>-7.4213708240363552E-2</c:v>
                </c:pt>
                <c:pt idx="50">
                  <c:v>-9.3602704944792947E-3</c:v>
                </c:pt>
                <c:pt idx="51">
                  <c:v>3.9173339067355428E-4</c:v>
                </c:pt>
                <c:pt idx="52">
                  <c:v>4.3151612679301898E-3</c:v>
                </c:pt>
                <c:pt idx="53">
                  <c:v>5.2297135799284078E-3</c:v>
                </c:pt>
                <c:pt idx="54">
                  <c:v>-1.1248875225255972E-3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BF-4CC6-8795-5050080AD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7840"/>
        <c:axId val="-1432143488"/>
      </c:scatterChart>
      <c:valAx>
        <c:axId val="-1432147840"/>
        <c:scaling>
          <c:orientation val="minMax"/>
          <c:max val="2024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50472123845620287"/>
              <c:y val="0.85361227831016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3488"/>
        <c:crossesAt val="-0.14000000000000001"/>
        <c:crossBetween val="midCat"/>
      </c:valAx>
      <c:valAx>
        <c:axId val="-143214348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C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77117744343717E-2"/>
              <c:y val="0.40962798513568732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7840"/>
        <c:crosses val="autoZero"/>
        <c:crossBetween val="midCat"/>
        <c:majorUnit val="0.02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and "Fiscal" Shocks </a:t>
            </a:r>
            <a:r>
              <a:rPr lang="pt-PT" sz="1800" b="0" i="1" baseline="0">
                <a:effectLst/>
              </a:rPr>
              <a:t>L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27743801946530322"/>
          <c:y val="3.077019549420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43900399540534"/>
          <c:y val="0.24231514613660377"/>
          <c:w val="0.82611369197090045"/>
          <c:h val="0.55578632724982935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LLT'!$K$34:$K$88</c:f>
              <c:numCache>
                <c:formatCode>General</c:formatCode>
                <c:ptCount val="55"/>
                <c:pt idx="0">
                  <c:v>-1.2931545561081323E-2</c:v>
                </c:pt>
                <c:pt idx="1">
                  <c:v>-7.8315871022752899E-3</c:v>
                </c:pt>
                <c:pt idx="2">
                  <c:v>1.9125060744719889E-3</c:v>
                </c:pt>
                <c:pt idx="3">
                  <c:v>-1.657093155745492E-2</c:v>
                </c:pt>
                <c:pt idx="4">
                  <c:v>-1.9032209376105228E-2</c:v>
                </c:pt>
                <c:pt idx="5">
                  <c:v>-1.298592525895139E-2</c:v>
                </c:pt>
                <c:pt idx="6">
                  <c:v>-1.2097401376583881E-2</c:v>
                </c:pt>
                <c:pt idx="7">
                  <c:v>-5.4330483346776981E-3</c:v>
                </c:pt>
                <c:pt idx="8">
                  <c:v>-7.1115856132310728E-3</c:v>
                </c:pt>
                <c:pt idx="9">
                  <c:v>-1.3681138940900801E-2</c:v>
                </c:pt>
                <c:pt idx="10">
                  <c:v>-8.63087183179727E-3</c:v>
                </c:pt>
                <c:pt idx="11">
                  <c:v>-3.0938461183930097E-2</c:v>
                </c:pt>
                <c:pt idx="12">
                  <c:v>-2.0995133362354618E-2</c:v>
                </c:pt>
                <c:pt idx="13">
                  <c:v>-7.8099483920989476E-3</c:v>
                </c:pt>
                <c:pt idx="14">
                  <c:v>-2.8369773165090916E-3</c:v>
                </c:pt>
                <c:pt idx="15">
                  <c:v>1.675566547392756E-3</c:v>
                </c:pt>
                <c:pt idx="16">
                  <c:v>1.2587290918381617E-3</c:v>
                </c:pt>
                <c:pt idx="17">
                  <c:v>1.1412538490346312E-2</c:v>
                </c:pt>
                <c:pt idx="18">
                  <c:v>1.8151061572770709E-2</c:v>
                </c:pt>
                <c:pt idx="19">
                  <c:v>2.0161465329208317E-2</c:v>
                </c:pt>
                <c:pt idx="20">
                  <c:v>1.63860637154578E-2</c:v>
                </c:pt>
                <c:pt idx="21">
                  <c:v>2.8394564619913874E-2</c:v>
                </c:pt>
                <c:pt idx="22">
                  <c:v>2.0681016277626953E-2</c:v>
                </c:pt>
                <c:pt idx="23">
                  <c:v>1.949115168159821E-2</c:v>
                </c:pt>
                <c:pt idx="24">
                  <c:v>1.6621432391423659E-2</c:v>
                </c:pt>
                <c:pt idx="25">
                  <c:v>2.0120182479333872E-2</c:v>
                </c:pt>
                <c:pt idx="26">
                  <c:v>2.353229871267478E-2</c:v>
                </c:pt>
                <c:pt idx="27">
                  <c:v>2.0231170908794924E-2</c:v>
                </c:pt>
                <c:pt idx="28">
                  <c:v>1.9707830788915543E-2</c:v>
                </c:pt>
                <c:pt idx="29">
                  <c:v>1.1573866405331272E-2</c:v>
                </c:pt>
                <c:pt idx="30">
                  <c:v>4.9116354504728302E-3</c:v>
                </c:pt>
                <c:pt idx="31">
                  <c:v>3.325047397050117E-3</c:v>
                </c:pt>
                <c:pt idx="32">
                  <c:v>4.3219545331175339E-3</c:v>
                </c:pt>
                <c:pt idx="33">
                  <c:v>1.1335516310174605E-3</c:v>
                </c:pt>
                <c:pt idx="34">
                  <c:v>-2.405472405183252E-3</c:v>
                </c:pt>
                <c:pt idx="35">
                  <c:v>-1.0655858481378695E-2</c:v>
                </c:pt>
                <c:pt idx="36">
                  <c:v>-9.1093925178597178E-3</c:v>
                </c:pt>
                <c:pt idx="37">
                  <c:v>-1.1594605816505144E-3</c:v>
                </c:pt>
                <c:pt idx="38">
                  <c:v>1.1481796755625783E-2</c:v>
                </c:pt>
                <c:pt idx="39">
                  <c:v>1.4039882452794594E-2</c:v>
                </c:pt>
                <c:pt idx="40">
                  <c:v>4.3530360469009599E-3</c:v>
                </c:pt>
                <c:pt idx="41">
                  <c:v>6.0219190864244099E-4</c:v>
                </c:pt>
                <c:pt idx="42">
                  <c:v>-5.4952458853922935E-3</c:v>
                </c:pt>
                <c:pt idx="43">
                  <c:v>-1.2857010636195165E-2</c:v>
                </c:pt>
                <c:pt idx="44">
                  <c:v>-2.157136683431024E-2</c:v>
                </c:pt>
                <c:pt idx="45">
                  <c:v>-2.2632927313467732E-2</c:v>
                </c:pt>
                <c:pt idx="46">
                  <c:v>-2.2465927513296017E-2</c:v>
                </c:pt>
                <c:pt idx="47">
                  <c:v>-2.1946271889220031E-2</c:v>
                </c:pt>
                <c:pt idx="48">
                  <c:v>-1.4102668457604092E-2</c:v>
                </c:pt>
                <c:pt idx="49">
                  <c:v>-1.1442192196114686E-2</c:v>
                </c:pt>
                <c:pt idx="50">
                  <c:v>-1.4011832566836758E-2</c:v>
                </c:pt>
                <c:pt idx="51">
                  <c:v>-3.084876305735846E-2</c:v>
                </c:pt>
                <c:pt idx="52">
                  <c:v>-1.7234499269333146E-2</c:v>
                </c:pt>
                <c:pt idx="53">
                  <c:v>-1.4914618840690806E-2</c:v>
                </c:pt>
                <c:pt idx="54">
                  <c:v>-1.6447688730612302E-2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C7-4280-840C-0CD2ECDB8E6A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LLT'!$BS$34:$BS$88</c:f>
              <c:numCache>
                <c:formatCode>General</c:formatCode>
                <c:ptCount val="55"/>
                <c:pt idx="0">
                  <c:v>-3.4441372907386025E-2</c:v>
                </c:pt>
                <c:pt idx="1">
                  <c:v>-2.6609182640215501E-2</c:v>
                </c:pt>
                <c:pt idx="2">
                  <c:v>-1.3353152881380836E-2</c:v>
                </c:pt>
                <c:pt idx="3">
                  <c:v>-2.7271579738348706E-2</c:v>
                </c:pt>
                <c:pt idx="4">
                  <c:v>-7.3437516522675494E-2</c:v>
                </c:pt>
                <c:pt idx="5">
                  <c:v>-6.2109681891826085E-2</c:v>
                </c:pt>
                <c:pt idx="6">
                  <c:v>-4.4584678047033144E-2</c:v>
                </c:pt>
                <c:pt idx="7">
                  <c:v>-1.6169761457711651E-2</c:v>
                </c:pt>
                <c:pt idx="8">
                  <c:v>-1.6480421067797124E-3</c:v>
                </c:pt>
                <c:pt idx="9">
                  <c:v>-1.7218905347666791E-2</c:v>
                </c:pt>
                <c:pt idx="10">
                  <c:v>-2.3523693133657098E-2</c:v>
                </c:pt>
                <c:pt idx="11">
                  <c:v>-5.1456503216908089E-2</c:v>
                </c:pt>
                <c:pt idx="12">
                  <c:v>-4.2958509645730558E-2</c:v>
                </c:pt>
                <c:pt idx="13">
                  <c:v>-4.431256981906273E-3</c:v>
                </c:pt>
                <c:pt idx="14">
                  <c:v>8.2260722922509188E-3</c:v>
                </c:pt>
                <c:pt idx="15">
                  <c:v>1.0514349303829107E-2</c:v>
                </c:pt>
                <c:pt idx="16">
                  <c:v>3.2213106033878169E-2</c:v>
                </c:pt>
                <c:pt idx="17">
                  <c:v>5.2391351448484613E-2</c:v>
                </c:pt>
                <c:pt idx="18">
                  <c:v>7.1765179677410806E-2</c:v>
                </c:pt>
                <c:pt idx="19">
                  <c:v>6.5083332227014346E-2</c:v>
                </c:pt>
                <c:pt idx="20">
                  <c:v>3.9531632895280389E-2</c:v>
                </c:pt>
                <c:pt idx="21">
                  <c:v>2.5565081352852737E-2</c:v>
                </c:pt>
                <c:pt idx="22">
                  <c:v>3.5076913803727905E-2</c:v>
                </c:pt>
                <c:pt idx="23">
                  <c:v>5.3598309736448968E-2</c:v>
                </c:pt>
                <c:pt idx="24">
                  <c:v>5.9321455823832636E-2</c:v>
                </c:pt>
                <c:pt idx="25">
                  <c:v>6.1301151654407526E-2</c:v>
                </c:pt>
                <c:pt idx="26">
                  <c:v>7.1224580593447939E-2</c:v>
                </c:pt>
                <c:pt idx="27">
                  <c:v>7.6293042134416567E-2</c:v>
                </c:pt>
                <c:pt idx="28">
                  <c:v>8.1669419766629225E-2</c:v>
                </c:pt>
                <c:pt idx="29">
                  <c:v>8.9370300364630673E-2</c:v>
                </c:pt>
                <c:pt idx="30">
                  <c:v>6.2277648690338694E-2</c:v>
                </c:pt>
                <c:pt idx="31">
                  <c:v>3.2161153051436742E-2</c:v>
                </c:pt>
                <c:pt idx="32">
                  <c:v>1.1772215296185884E-2</c:v>
                </c:pt>
                <c:pt idx="33">
                  <c:v>9.0820918081302437E-3</c:v>
                </c:pt>
                <c:pt idx="34">
                  <c:v>8.4078613304114924E-3</c:v>
                </c:pt>
                <c:pt idx="35">
                  <c:v>1.5127984942884254E-2</c:v>
                </c:pt>
                <c:pt idx="36">
                  <c:v>1.2624351207102258E-2</c:v>
                </c:pt>
                <c:pt idx="37">
                  <c:v>-1.5866359875577274E-2</c:v>
                </c:pt>
                <c:pt idx="38">
                  <c:v>-9.0778128944355885E-2</c:v>
                </c:pt>
                <c:pt idx="39">
                  <c:v>-0.10053652932468804</c:v>
                </c:pt>
                <c:pt idx="40">
                  <c:v>-9.145224483558767E-2</c:v>
                </c:pt>
                <c:pt idx="41">
                  <c:v>-7.5260149795531639E-2</c:v>
                </c:pt>
                <c:pt idx="42">
                  <c:v>-6.1540742436440254E-2</c:v>
                </c:pt>
                <c:pt idx="43">
                  <c:v>-4.5587413670371113E-2</c:v>
                </c:pt>
                <c:pt idx="44">
                  <c:v>-2.396327742826454E-2</c:v>
                </c:pt>
                <c:pt idx="45">
                  <c:v>-1.6823044025726652E-2</c:v>
                </c:pt>
                <c:pt idx="46">
                  <c:v>-1.1339928922123654E-2</c:v>
                </c:pt>
                <c:pt idx="47">
                  <c:v>9.0429448294591097E-3</c:v>
                </c:pt>
                <c:pt idx="48">
                  <c:v>1.0750681705203213E-2</c:v>
                </c:pt>
                <c:pt idx="49">
                  <c:v>-6.1791905753214138E-2</c:v>
                </c:pt>
                <c:pt idx="50">
                  <c:v>-2.5695588529331737E-2</c:v>
                </c:pt>
                <c:pt idx="51">
                  <c:v>7.6061241791682832E-3</c:v>
                </c:pt>
                <c:pt idx="52">
                  <c:v>2.2286517788674409E-2</c:v>
                </c:pt>
                <c:pt idx="53">
                  <c:v>2.0839108904148418E-2</c:v>
                </c:pt>
                <c:pt idx="54">
                  <c:v>1.5811891118073795E-2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C7-4280-840C-0CD2ECDB8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7296"/>
        <c:axId val="-1432146208"/>
      </c:scatterChart>
      <c:valAx>
        <c:axId val="-1432147296"/>
        <c:scaling>
          <c:orientation val="minMax"/>
          <c:max val="2024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50412905462612401"/>
              <c:y val="0.85361227831016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6208"/>
        <c:crossesAt val="-0.18000000000000002"/>
        <c:crossBetween val="midCat"/>
      </c:valAx>
      <c:valAx>
        <c:axId val="-143214620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L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52270918173836E-2"/>
              <c:y val="0.41347425729658593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7296"/>
        <c:crosses val="autoZero"/>
        <c:crossBetween val="midCat"/>
        <c:majorUnit val="0.02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and "Fiscal" Shocks </a:t>
            </a:r>
            <a:r>
              <a:rPr lang="pt-PT" sz="1800" b="0" i="1" baseline="0">
                <a:effectLst/>
              </a:rPr>
              <a:t>Y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2990343263184399"/>
          <c:y val="3.20009881117801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13309677356599"/>
          <c:y val="0.24000789230868072"/>
          <c:w val="0.82652102004832451"/>
          <c:h val="0.55001808654072659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LLT'!$L$34:$L$88</c:f>
              <c:numCache>
                <c:formatCode>General</c:formatCode>
                <c:ptCount val="55"/>
                <c:pt idx="0">
                  <c:v>2.0845651191197846E-2</c:v>
                </c:pt>
                <c:pt idx="1">
                  <c:v>3.4804726896429966E-2</c:v>
                </c:pt>
                <c:pt idx="2">
                  <c:v>5.3132724958432853E-2</c:v>
                </c:pt>
                <c:pt idx="3">
                  <c:v>1.1771366608346046E-2</c:v>
                </c:pt>
                <c:pt idx="4">
                  <c:v>1.7094056826888471E-4</c:v>
                </c:pt>
                <c:pt idx="5">
                  <c:v>1.6441403659073529E-2</c:v>
                </c:pt>
                <c:pt idx="6">
                  <c:v>2.0565237053237158E-2</c:v>
                </c:pt>
                <c:pt idx="7">
                  <c:v>2.9613197067065965E-2</c:v>
                </c:pt>
                <c:pt idx="8">
                  <c:v>1.9574158259569159E-2</c:v>
                </c:pt>
                <c:pt idx="9">
                  <c:v>-9.7445474024058214E-3</c:v>
                </c:pt>
                <c:pt idx="10">
                  <c:v>-1.0182219245865581E-2</c:v>
                </c:pt>
                <c:pt idx="11">
                  <c:v>-5.5421408283963344E-2</c:v>
                </c:pt>
                <c:pt idx="12">
                  <c:v>-4.081946043160456E-2</c:v>
                </c:pt>
                <c:pt idx="13">
                  <c:v>-1.5198730729716151E-2</c:v>
                </c:pt>
                <c:pt idx="14">
                  <c:v>-7.856651234491939E-3</c:v>
                </c:pt>
                <c:pt idx="15">
                  <c:v>-8.9951092196891924E-4</c:v>
                </c:pt>
                <c:pt idx="16">
                  <c:v>-6.5828295405949699E-3</c:v>
                </c:pt>
                <c:pt idx="17">
                  <c:v>2.0382707043611471E-3</c:v>
                </c:pt>
                <c:pt idx="18">
                  <c:v>4.79020125296864E-3</c:v>
                </c:pt>
                <c:pt idx="19">
                  <c:v>1.5513477120855583E-3</c:v>
                </c:pt>
                <c:pt idx="20">
                  <c:v>-1.4444585354098597E-2</c:v>
                </c:pt>
                <c:pt idx="21">
                  <c:v>7.8246598406896337E-3</c:v>
                </c:pt>
                <c:pt idx="22">
                  <c:v>-7.9381015498996947E-4</c:v>
                </c:pt>
                <c:pt idx="23">
                  <c:v>-1.8363845316243452E-4</c:v>
                </c:pt>
                <c:pt idx="24">
                  <c:v>-6.946272859104795E-3</c:v>
                </c:pt>
                <c:pt idx="25">
                  <c:v>1.227643965713671E-3</c:v>
                </c:pt>
                <c:pt idx="26">
                  <c:v>1.0523776222319481E-2</c:v>
                </c:pt>
                <c:pt idx="27">
                  <c:v>1.9236799694770119E-2</c:v>
                </c:pt>
                <c:pt idx="28">
                  <c:v>3.1876376570371408E-2</c:v>
                </c:pt>
                <c:pt idx="29">
                  <c:v>3.2936401941477393E-2</c:v>
                </c:pt>
                <c:pt idx="30">
                  <c:v>2.4880319055150757E-2</c:v>
                </c:pt>
                <c:pt idx="31">
                  <c:v>3.0048912116675999E-2</c:v>
                </c:pt>
                <c:pt idx="32">
                  <c:v>4.3505799891313909E-2</c:v>
                </c:pt>
                <c:pt idx="33">
                  <c:v>5.4390760395808785E-2</c:v>
                </c:pt>
                <c:pt idx="34">
                  <c:v>6.0065845923128164E-2</c:v>
                </c:pt>
                <c:pt idx="35">
                  <c:v>5.1408100330569098E-2</c:v>
                </c:pt>
                <c:pt idx="36">
                  <c:v>4.6367406094113051E-2</c:v>
                </c:pt>
                <c:pt idx="37">
                  <c:v>4.2552619089493399E-2</c:v>
                </c:pt>
                <c:pt idx="38">
                  <c:v>4.2908656912739492E-2</c:v>
                </c:pt>
                <c:pt idx="39">
                  <c:v>5.622293050287118E-2</c:v>
                </c:pt>
                <c:pt idx="40">
                  <c:v>4.3030965019221434E-2</c:v>
                </c:pt>
                <c:pt idx="41">
                  <c:v>3.5386732252530979E-2</c:v>
                </c:pt>
                <c:pt idx="42">
                  <c:v>2.1176664937901712E-2</c:v>
                </c:pt>
                <c:pt idx="43">
                  <c:v>7.5393504863452334E-3</c:v>
                </c:pt>
                <c:pt idx="44">
                  <c:v>-7.6765685998936694E-3</c:v>
                </c:pt>
                <c:pt idx="45">
                  <c:v>-2.0446817967505741E-2</c:v>
                </c:pt>
                <c:pt idx="46">
                  <c:v>-2.5837540244793955E-2</c:v>
                </c:pt>
                <c:pt idx="47">
                  <c:v>-3.2260137604460809E-2</c:v>
                </c:pt>
                <c:pt idx="48">
                  <c:v>-3.0605407046802108E-2</c:v>
                </c:pt>
                <c:pt idx="49">
                  <c:v>-3.4408532609264339E-2</c:v>
                </c:pt>
                <c:pt idx="50">
                  <c:v>-2.0421069051613023E-2</c:v>
                </c:pt>
                <c:pt idx="51">
                  <c:v>-4.5832395122865695E-2</c:v>
                </c:pt>
                <c:pt idx="52">
                  <c:v>-4.071958049987813E-2</c:v>
                </c:pt>
                <c:pt idx="53">
                  <c:v>-3.6828834115990472E-2</c:v>
                </c:pt>
                <c:pt idx="54">
                  <c:v>-4.4671294382156126E-2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27-4C2F-8717-FA93DBBA4055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LLT'!$BW$34:$BW$88</c:f>
              <c:numCache>
                <c:formatCode>General</c:formatCode>
                <c:ptCount val="55"/>
                <c:pt idx="0">
                  <c:v>-1.0286908434034014E-2</c:v>
                </c:pt>
                <c:pt idx="1">
                  <c:v>5.3664010496419223E-3</c:v>
                </c:pt>
                <c:pt idx="2">
                  <c:v>2.5373306531383033E-2</c:v>
                </c:pt>
                <c:pt idx="3">
                  <c:v>-1.4385305671750892E-2</c:v>
                </c:pt>
                <c:pt idx="4">
                  <c:v>-5.0869914365281765E-2</c:v>
                </c:pt>
                <c:pt idx="5">
                  <c:v>-3.2656654519345629E-2</c:v>
                </c:pt>
                <c:pt idx="6">
                  <c:v>-2.113445571819339E-2</c:v>
                </c:pt>
                <c:pt idx="7">
                  <c:v>-5.7666602571115888E-4</c:v>
                </c:pt>
                <c:pt idx="8">
                  <c:v>-3.9492029798182671E-4</c:v>
                </c:pt>
                <c:pt idx="9">
                  <c:v>-3.1869538442149459E-2</c:v>
                </c:pt>
                <c:pt idx="10">
                  <c:v>-3.4909978683018927E-2</c:v>
                </c:pt>
                <c:pt idx="11">
                  <c:v>-7.994515194654106E-2</c:v>
                </c:pt>
                <c:pt idx="12">
                  <c:v>-6.1721566770238656E-2</c:v>
                </c:pt>
                <c:pt idx="13">
                  <c:v>-1.8647378596500008E-2</c:v>
                </c:pt>
                <c:pt idx="14">
                  <c:v>-4.8561453469728733E-3</c:v>
                </c:pt>
                <c:pt idx="15">
                  <c:v>3.1369685828082083E-3</c:v>
                </c:pt>
                <c:pt idx="16">
                  <c:v>1.2715279199236207E-2</c:v>
                </c:pt>
                <c:pt idx="17">
                  <c:v>2.9938818460288452E-2</c:v>
                </c:pt>
                <c:pt idx="18">
                  <c:v>4.1759704094972872E-2</c:v>
                </c:pt>
                <c:pt idx="19">
                  <c:v>3.4120538681484902E-2</c:v>
                </c:pt>
                <c:pt idx="20">
                  <c:v>4.652428402736053E-3</c:v>
                </c:pt>
                <c:pt idx="21">
                  <c:v>1.019622829524458E-2</c:v>
                </c:pt>
                <c:pt idx="22">
                  <c:v>8.2959851145139041E-3</c:v>
                </c:pt>
                <c:pt idx="23">
                  <c:v>1.8069486352895403E-2</c:v>
                </c:pt>
                <c:pt idx="24">
                  <c:v>1.4316028201827979E-2</c:v>
                </c:pt>
                <c:pt idx="25">
                  <c:v>2.0250462361970811E-2</c:v>
                </c:pt>
                <c:pt idx="26">
                  <c:v>3.2047789446040476E-2</c:v>
                </c:pt>
                <c:pt idx="27">
                  <c:v>4.460778881522609E-2</c:v>
                </c:pt>
                <c:pt idx="28">
                  <c:v>6.0146080721432682E-2</c:v>
                </c:pt>
                <c:pt idx="29">
                  <c:v>7.0191410201372317E-2</c:v>
                </c:pt>
                <c:pt idx="30">
                  <c:v>5.0460248817375319E-2</c:v>
                </c:pt>
                <c:pt idx="31">
                  <c:v>3.9099100875328308E-2</c:v>
                </c:pt>
                <c:pt idx="32">
                  <c:v>3.8118419157672889E-2</c:v>
                </c:pt>
                <c:pt idx="33">
                  <c:v>4.6673600240142665E-2</c:v>
                </c:pt>
                <c:pt idx="34">
                  <c:v>5.1767696680419029E-2</c:v>
                </c:pt>
                <c:pt idx="35">
                  <c:v>5.1135988646173303E-2</c:v>
                </c:pt>
                <c:pt idx="36">
                  <c:v>4.4714308502127764E-2</c:v>
                </c:pt>
                <c:pt idx="37">
                  <c:v>2.0599472125098384E-2</c:v>
                </c:pt>
                <c:pt idx="38">
                  <c:v>-3.0772932055529445E-2</c:v>
                </c:pt>
                <c:pt idx="39">
                  <c:v>-2.8430998884598324E-2</c:v>
                </c:pt>
                <c:pt idx="40">
                  <c:v>-3.4944281750051154E-2</c:v>
                </c:pt>
                <c:pt idx="41">
                  <c:v>-3.2628969462976443E-2</c:v>
                </c:pt>
                <c:pt idx="42">
                  <c:v>-3.51839765627453E-2</c:v>
                </c:pt>
                <c:pt idx="43">
                  <c:v>-3.3793289839024965E-2</c:v>
                </c:pt>
                <c:pt idx="44">
                  <c:v>-2.8260883605408793E-2</c:v>
                </c:pt>
                <c:pt idx="45">
                  <c:v>-3.1958388031795515E-2</c:v>
                </c:pt>
                <c:pt idx="46">
                  <c:v>-2.8746965848141848E-2</c:v>
                </c:pt>
                <c:pt idx="47">
                  <c:v>-1.7445667581906132E-2</c:v>
                </c:pt>
                <c:pt idx="48">
                  <c:v>-1.4920570838064862E-2</c:v>
                </c:pt>
                <c:pt idx="49">
                  <c:v>-5.9052874126021226E-2</c:v>
                </c:pt>
                <c:pt idx="50">
                  <c:v>-1.7346917881615909E-2</c:v>
                </c:pt>
                <c:pt idx="51">
                  <c:v>-1.0544718082409865E-2</c:v>
                </c:pt>
                <c:pt idx="52">
                  <c:v>-9.9476071542703437E-4</c:v>
                </c:pt>
                <c:pt idx="53">
                  <c:v>2.4345235395264453E-3</c:v>
                </c:pt>
                <c:pt idx="54">
                  <c:v>-6.0385451999844797E-3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227-4C2F-8717-FA93DBBA4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5664"/>
        <c:axId val="-1432144576"/>
      </c:scatterChart>
      <c:valAx>
        <c:axId val="-1432145664"/>
        <c:scaling>
          <c:orientation val="minMax"/>
          <c:max val="2024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50411915319245437"/>
              <c:y val="0.843193770480917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4576"/>
        <c:crossesAt val="-0.2"/>
        <c:crossBetween val="midCat"/>
      </c:valAx>
      <c:valAx>
        <c:axId val="-1432144576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0266434165935E-2"/>
              <c:y val="0.40001315384780117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566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and "Fiscal" Shocks </a:t>
            </a:r>
            <a:r>
              <a:rPr lang="pt-PT" sz="1800" b="0" i="1" baseline="0">
                <a:effectLst/>
              </a:rPr>
              <a:t>I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27922294061486169"/>
          <c:y val="3.19372713923506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051965670310088"/>
          <c:y val="0.2395287284329313"/>
          <c:w val="0.81618500601717736"/>
          <c:h val="0.49103389328750913"/>
        </c:manualLayout>
      </c:layout>
      <c:scatterChart>
        <c:scatterStyle val="lineMarker"/>
        <c:varyColors val="0"/>
        <c:ser>
          <c:idx val="0"/>
          <c:order val="0"/>
          <c:tx>
            <c:v>Simulation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LLT'!$P$34:$P$88</c:f>
              <c:numCache>
                <c:formatCode>General</c:formatCode>
                <c:ptCount val="55"/>
                <c:pt idx="0">
                  <c:v>0.40548566271593223</c:v>
                </c:pt>
                <c:pt idx="1">
                  <c:v>0.1099514757391146</c:v>
                </c:pt>
                <c:pt idx="2">
                  <c:v>-0.12393241057212044</c:v>
                </c:pt>
                <c:pt idx="3">
                  <c:v>0.65940679306248762</c:v>
                </c:pt>
                <c:pt idx="4">
                  <c:v>0.74125206668992039</c:v>
                </c:pt>
                <c:pt idx="5">
                  <c:v>0.28886461425902421</c:v>
                </c:pt>
                <c:pt idx="6">
                  <c:v>0.17754459022442176</c:v>
                </c:pt>
                <c:pt idx="7">
                  <c:v>6.8676599822666329E-2</c:v>
                </c:pt>
                <c:pt idx="8">
                  <c:v>0.30354576693132096</c:v>
                </c:pt>
                <c:pt idx="9">
                  <c:v>0.81450213820858697</c:v>
                </c:pt>
                <c:pt idx="10">
                  <c:v>0.66639599512179792</c:v>
                </c:pt>
                <c:pt idx="11">
                  <c:v>1.1757322351075239</c:v>
                </c:pt>
                <c:pt idx="12">
                  <c:v>0.61117218791636463</c:v>
                </c:pt>
                <c:pt idx="13">
                  <c:v>1.5099458233870858E-2</c:v>
                </c:pt>
                <c:pt idx="14">
                  <c:v>-0.10030728854221968</c:v>
                </c:pt>
                <c:pt idx="15">
                  <c:v>-0.17591344616485233</c:v>
                </c:pt>
                <c:pt idx="16">
                  <c:v>-1.3927349988588144E-2</c:v>
                </c:pt>
                <c:pt idx="17">
                  <c:v>-8.1779100978173758E-2</c:v>
                </c:pt>
                <c:pt idx="18">
                  <c:v>-4.6432594186120307E-2</c:v>
                </c:pt>
                <c:pt idx="19">
                  <c:v>4.4683259463017377E-2</c:v>
                </c:pt>
                <c:pt idx="20">
                  <c:v>0.30556031493627683</c:v>
                </c:pt>
                <c:pt idx="21">
                  <c:v>-0.1557643589452658</c:v>
                </c:pt>
                <c:pt idx="22">
                  <c:v>-4.9541787177600709E-2</c:v>
                </c:pt>
                <c:pt idx="23">
                  <c:v>-9.3947873102531346E-2</c:v>
                </c:pt>
                <c:pt idx="24">
                  <c:v>1.4736744152982966E-2</c:v>
                </c:pt>
                <c:pt idx="25">
                  <c:v>-0.15671671844716548</c:v>
                </c:pt>
                <c:pt idx="26">
                  <c:v>-0.29743466980286093</c:v>
                </c:pt>
                <c:pt idx="27">
                  <c:v>-0.46022041036844191</c:v>
                </c:pt>
                <c:pt idx="28">
                  <c:v>-0.6089783671357446</c:v>
                </c:pt>
                <c:pt idx="29">
                  <c:v>-0.54010695945227927</c:v>
                </c:pt>
                <c:pt idx="30">
                  <c:v>-0.26159208337162004</c:v>
                </c:pt>
                <c:pt idx="31">
                  <c:v>-0.28599489678787032</c:v>
                </c:pt>
                <c:pt idx="32">
                  <c:v>-0.43940724522117791</c:v>
                </c:pt>
                <c:pt idx="33">
                  <c:v>-1.5956438823156265</c:v>
                </c:pt>
                <c:pt idx="34">
                  <c:v>-1.2589854312998732</c:v>
                </c:pt>
                <c:pt idx="35">
                  <c:v>-1.0473671745115907</c:v>
                </c:pt>
                <c:pt idx="36">
                  <c:v>-0.81882126236399577</c:v>
                </c:pt>
                <c:pt idx="37">
                  <c:v>-0.56063997074476635</c:v>
                </c:pt>
                <c:pt idx="38">
                  <c:v>-0.37952262361939088</c:v>
                </c:pt>
                <c:pt idx="39">
                  <c:v>-0.73648263942085013</c:v>
                </c:pt>
                <c:pt idx="40">
                  <c:v>-0.51828048880764888</c:v>
                </c:pt>
                <c:pt idx="41">
                  <c:v>-0.38506128391489697</c:v>
                </c:pt>
                <c:pt idx="42">
                  <c:v>-0.12636181236356092</c:v>
                </c:pt>
                <c:pt idx="43">
                  <c:v>6.7194479232858928E-2</c:v>
                </c:pt>
                <c:pt idx="44">
                  <c:v>0.26558054701313388</c:v>
                </c:pt>
                <c:pt idx="45">
                  <c:v>0.50610478073610587</c:v>
                </c:pt>
                <c:pt idx="46">
                  <c:v>0.54686442538130564</c:v>
                </c:pt>
                <c:pt idx="47">
                  <c:v>0.63122334886162434</c:v>
                </c:pt>
                <c:pt idx="48">
                  <c:v>0.61660433118150737</c:v>
                </c:pt>
                <c:pt idx="49">
                  <c:v>0.68124906776271654</c:v>
                </c:pt>
                <c:pt idx="50">
                  <c:v>0.18125637819691651</c:v>
                </c:pt>
                <c:pt idx="51">
                  <c:v>0.59976100953991451</c:v>
                </c:pt>
                <c:pt idx="52">
                  <c:v>0.62583382305739677</c:v>
                </c:pt>
                <c:pt idx="53">
                  <c:v>0.50575213611225733</c:v>
                </c:pt>
                <c:pt idx="54">
                  <c:v>0.66529138780654928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62-40C7-8676-EC5631EE3BC5}"/>
            </c:ext>
          </c:extLst>
        </c:ser>
        <c:ser>
          <c:idx val="1"/>
          <c:order val="1"/>
          <c:tx>
            <c:v>Actual</c:v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'Simulation USA LLT'!$A$34:$A$88</c:f>
              <c:numCache>
                <c:formatCode>General</c:formatCode>
                <c:ptCount val="55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  <c:pt idx="50">
                  <c:v>2021</c:v>
                </c:pt>
                <c:pt idx="51">
                  <c:v>2022</c:v>
                </c:pt>
                <c:pt idx="52">
                  <c:v>2023</c:v>
                </c:pt>
                <c:pt idx="53">
                  <c:v>2024</c:v>
                </c:pt>
                <c:pt idx="54">
                  <c:v>2025</c:v>
                </c:pt>
              </c:numCache>
            </c:numRef>
          </c:xVal>
          <c:yVal>
            <c:numRef>
              <c:f>'Simulation USA LLT'!$BU$34:$BU$88</c:f>
              <c:numCache>
                <c:formatCode>General</c:formatCode>
                <c:ptCount val="55"/>
                <c:pt idx="0">
                  <c:v>-3.1208622746792258E-3</c:v>
                </c:pt>
                <c:pt idx="1">
                  <c:v>3.1378960443371184E-2</c:v>
                </c:pt>
                <c:pt idx="2">
                  <c:v>7.7375889249485574E-2</c:v>
                </c:pt>
                <c:pt idx="3">
                  <c:v>-1.1617959206891904E-2</c:v>
                </c:pt>
                <c:pt idx="4">
                  <c:v>-0.18376874781834651</c:v>
                </c:pt>
                <c:pt idx="5">
                  <c:v>-8.3683937411249687E-2</c:v>
                </c:pt>
                <c:pt idx="6">
                  <c:v>-1.7977271746501877E-2</c:v>
                </c:pt>
                <c:pt idx="7">
                  <c:v>4.5027919561164254E-2</c:v>
                </c:pt>
                <c:pt idx="8">
                  <c:v>4.6685499132129493E-2</c:v>
                </c:pt>
                <c:pt idx="9">
                  <c:v>-6.7545870467395019E-2</c:v>
                </c:pt>
                <c:pt idx="10">
                  <c:v>-3.5281743963523127E-2</c:v>
                </c:pt>
                <c:pt idx="11">
                  <c:v>-0.17460703154457669</c:v>
                </c:pt>
                <c:pt idx="12">
                  <c:v>-0.12320044378123463</c:v>
                </c:pt>
                <c:pt idx="13">
                  <c:v>5.7880048476883772E-2</c:v>
                </c:pt>
                <c:pt idx="14">
                  <c:v>4.9403219565372858E-2</c:v>
                </c:pt>
                <c:pt idx="15">
                  <c:v>3.6152611509344013E-2</c:v>
                </c:pt>
                <c:pt idx="16">
                  <c:v>4.0959331718645409E-2</c:v>
                </c:pt>
                <c:pt idx="17">
                  <c:v>2.8853070991127439E-2</c:v>
                </c:pt>
                <c:pt idx="18">
                  <c:v>3.5038040515538604E-2</c:v>
                </c:pt>
                <c:pt idx="19">
                  <c:v>-6.7695841906836307E-3</c:v>
                </c:pt>
                <c:pt idx="20">
                  <c:v>-9.4284414757707324E-2</c:v>
                </c:pt>
                <c:pt idx="21">
                  <c:v>-7.4918213870661887E-2</c:v>
                </c:pt>
                <c:pt idx="22">
                  <c:v>-5.6733654285656243E-2</c:v>
                </c:pt>
                <c:pt idx="23">
                  <c:v>-5.1137609836091613E-3</c:v>
                </c:pt>
                <c:pt idx="24">
                  <c:v>-1.2271608052066618E-2</c:v>
                </c:pt>
                <c:pt idx="25">
                  <c:v>2.4642046211631907E-2</c:v>
                </c:pt>
                <c:pt idx="26">
                  <c:v>7.8367250895989393E-2</c:v>
                </c:pt>
                <c:pt idx="27">
                  <c:v>0.12498323717289939</c:v>
                </c:pt>
                <c:pt idx="28">
                  <c:v>0.16543854949569337</c:v>
                </c:pt>
                <c:pt idx="29">
                  <c:v>0.18907331519249304</c:v>
                </c:pt>
                <c:pt idx="30">
                  <c:v>0.11350826977407369</c:v>
                </c:pt>
                <c:pt idx="31">
                  <c:v>8.4435152384187084E-2</c:v>
                </c:pt>
                <c:pt idx="32">
                  <c:v>9.0338886567957744E-2</c:v>
                </c:pt>
                <c:pt idx="33">
                  <c:v>0.13392044734842923</c:v>
                </c:pt>
                <c:pt idx="34">
                  <c:v>0.15129268946394214</c:v>
                </c:pt>
                <c:pt idx="35">
                  <c:v>0.15080234581577479</c:v>
                </c:pt>
                <c:pt idx="36">
                  <c:v>9.9797348486319493E-2</c:v>
                </c:pt>
                <c:pt idx="37">
                  <c:v>3.640714701686143E-3</c:v>
                </c:pt>
                <c:pt idx="38">
                  <c:v>-0.21636235322401021</c:v>
                </c:pt>
                <c:pt idx="39">
                  <c:v>-0.13774062853087177</c:v>
                </c:pt>
                <c:pt idx="40">
                  <c:v>-0.12428049374804395</c:v>
                </c:pt>
                <c:pt idx="41">
                  <c:v>-7.6555085480829455E-2</c:v>
                </c:pt>
                <c:pt idx="42">
                  <c:v>-5.7100257148252176E-2</c:v>
                </c:pt>
                <c:pt idx="43">
                  <c:v>-4.1300671661351096E-2</c:v>
                </c:pt>
                <c:pt idx="44">
                  <c:v>-1.8734218466270658E-2</c:v>
                </c:pt>
                <c:pt idx="45">
                  <c:v>-5.1065726418596746E-2</c:v>
                </c:pt>
                <c:pt idx="46">
                  <c:v>-3.7700027624180787E-2</c:v>
                </c:pt>
                <c:pt idx="47">
                  <c:v>-7.179141243582432E-3</c:v>
                </c:pt>
                <c:pt idx="48">
                  <c:v>-2.8129746479041984E-3</c:v>
                </c:pt>
                <c:pt idx="49">
                  <c:v>-6.1288959346372796E-2</c:v>
                </c:pt>
                <c:pt idx="50">
                  <c:v>-2.1327258676545835E-2</c:v>
                </c:pt>
                <c:pt idx="51">
                  <c:v>-2.1296920669873209E-3</c:v>
                </c:pt>
                <c:pt idx="52">
                  <c:v>-1.2516911134769604E-2</c:v>
                </c:pt>
                <c:pt idx="53">
                  <c:v>1.0583075945094222E-3</c:v>
                </c:pt>
                <c:pt idx="54">
                  <c:v>-2.5840751698638975E-2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62-40C7-8676-EC5631EE3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2142944"/>
        <c:axId val="-1432141856"/>
      </c:scatterChart>
      <c:valAx>
        <c:axId val="-1432142944"/>
        <c:scaling>
          <c:orientation val="minMax"/>
          <c:max val="2024"/>
          <c:min val="197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(years)</a:t>
                </a:r>
              </a:p>
            </c:rich>
          </c:tx>
          <c:layout>
            <c:manualLayout>
              <c:xMode val="edge"/>
              <c:yMode val="edge"/>
              <c:x val="0.50938375554874049"/>
              <c:y val="0.824378040356671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1856"/>
        <c:crossesAt val="-2"/>
        <c:crossBetween val="midCat"/>
      </c:valAx>
      <c:valAx>
        <c:axId val="-1432141856"/>
        <c:scaling>
          <c:orientation val="minMax"/>
          <c:min val="-1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I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I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77948505465124E-2"/>
              <c:y val="0.3852420382296311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214294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Y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922692007949472"/>
          <c:y val="3.20010523078240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96072653236268"/>
          <c:y val="0.24000789230868072"/>
          <c:w val="0.83824472246035764"/>
          <c:h val="0.5620184811561606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(benchmark)'!$L$32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(benchmark)'!$L$33:$L$83</c:f>
              <c:numCache>
                <c:formatCode>General</c:formatCode>
                <c:ptCount val="51"/>
                <c:pt idx="0">
                  <c:v>0</c:v>
                </c:pt>
                <c:pt idx="1">
                  <c:v>9.0131529380375938E-3</c:v>
                </c:pt>
                <c:pt idx="2">
                  <c:v>8.6558973993589184E-3</c:v>
                </c:pt>
                <c:pt idx="3">
                  <c:v>8.311426341744076E-3</c:v>
                </c:pt>
                <c:pt idx="4">
                  <c:v>7.9793766493502227E-3</c:v>
                </c:pt>
                <c:pt idx="5">
                  <c:v>7.6593883500545449E-3</c:v>
                </c:pt>
                <c:pt idx="6">
                  <c:v>7.3511052744783482E-3</c:v>
                </c:pt>
                <c:pt idx="7">
                  <c:v>7.0541756376824079E-3</c:v>
                </c:pt>
                <c:pt idx="8">
                  <c:v>6.7682525498128192E-3</c:v>
                </c:pt>
                <c:pt idx="9">
                  <c:v>6.4929944615314539E-3</c:v>
                </c:pt>
                <c:pt idx="10">
                  <c:v>6.2280655496493864E-3</c:v>
                </c:pt>
                <c:pt idx="11">
                  <c:v>5.9731360479934057E-3</c:v>
                </c:pt>
                <c:pt idx="12">
                  <c:v>5.7278825281732917E-3</c:v>
                </c:pt>
                <c:pt idx="13">
                  <c:v>5.4919881345792728E-3</c:v>
                </c:pt>
                <c:pt idx="14">
                  <c:v>5.2651427776234019E-3</c:v>
                </c:pt>
                <c:pt idx="15">
                  <c:v>5.0470432889440885E-3</c:v>
                </c:pt>
                <c:pt idx="16">
                  <c:v>4.8373935420183874E-3</c:v>
                </c:pt>
                <c:pt idx="17">
                  <c:v>4.6359045413705098E-3</c:v>
                </c:pt>
                <c:pt idx="18">
                  <c:v>4.4422944833262933E-3</c:v>
                </c:pt>
                <c:pt idx="19">
                  <c:v>4.2562887910408739E-3</c:v>
                </c:pt>
                <c:pt idx="20">
                  <c:v>4.0776201263195127E-3</c:v>
                </c:pt>
                <c:pt idx="21">
                  <c:v>3.9060283805584426E-3</c:v>
                </c:pt>
                <c:pt idx="22">
                  <c:v>3.7412606469528738E-3</c:v>
                </c:pt>
                <c:pt idx="23">
                  <c:v>3.5830711759519181E-3</c:v>
                </c:pt>
                <c:pt idx="24">
                  <c:v>3.4312213157845113E-3</c:v>
                </c:pt>
                <c:pt idx="25">
                  <c:v>3.2854794397355813E-3</c:v>
                </c:pt>
                <c:pt idx="26">
                  <c:v>3.1456208617170137E-3</c:v>
                </c:pt>
                <c:pt idx="27">
                  <c:v>3.0114277415527967E-3</c:v>
                </c:pt>
                <c:pt idx="28">
                  <c:v>2.8826889812813973E-3</c:v>
                </c:pt>
                <c:pt idx="29">
                  <c:v>2.7592001136703876E-3</c:v>
                </c:pt>
                <c:pt idx="30">
                  <c:v>2.6407631840380339E-3</c:v>
                </c:pt>
                <c:pt idx="31">
                  <c:v>2.5271866263834744E-3</c:v>
                </c:pt>
                <c:pt idx="32">
                  <c:v>2.4182851347407733E-3</c:v>
                </c:pt>
                <c:pt idx="33">
                  <c:v>2.3138795305920738E-3</c:v>
                </c:pt>
                <c:pt idx="34">
                  <c:v>2.2137966271008921E-3</c:v>
                </c:pt>
                <c:pt idx="35">
                  <c:v>2.1178690908578721E-3</c:v>
                </c:pt>
                <c:pt idx="36">
                  <c:v>2.025935301767708E-3</c:v>
                </c:pt>
                <c:pt idx="37">
                  <c:v>1.9378392116470929E-3</c:v>
                </c:pt>
                <c:pt idx="38">
                  <c:v>1.8534302020491143E-3</c:v>
                </c:pt>
                <c:pt idx="39">
                  <c:v>1.7725629417792456E-3</c:v>
                </c:pt>
                <c:pt idx="40">
                  <c:v>1.6950972445216195E-3</c:v>
                </c:pt>
                <c:pt idx="41">
                  <c:v>1.6208979269514245E-3</c:v>
                </c:pt>
                <c:pt idx="42">
                  <c:v>1.5498346676697243E-3</c:v>
                </c:pt>
                <c:pt idx="43">
                  <c:v>1.4817818672605986E-3</c:v>
                </c:pt>
                <c:pt idx="44">
                  <c:v>1.4166185097369427E-3</c:v>
                </c:pt>
                <c:pt idx="45">
                  <c:v>1.3542280256104372E-3</c:v>
                </c:pt>
                <c:pt idx="46">
                  <c:v>1.2944981567928307E-3</c:v>
                </c:pt>
                <c:pt idx="47">
                  <c:v>1.2373208235096438E-3</c:v>
                </c:pt>
                <c:pt idx="48">
                  <c:v>1.1825919933835349E-3</c:v>
                </c:pt>
                <c:pt idx="49">
                  <c:v>1.130211552822661E-3</c:v>
                </c:pt>
                <c:pt idx="50">
                  <c:v>1.0800831808293753E-3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9C-4144-B84B-310B36C72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5264"/>
        <c:axId val="-1436230368"/>
      </c:scatterChart>
      <c:valAx>
        <c:axId val="-143623526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 </a:t>
                </a:r>
                <a:r>
                  <a:rPr lang="pt-PT" sz="1400"/>
                  <a:t>(quarters)</a:t>
                </a:r>
              </a:p>
            </c:rich>
          </c:tx>
          <c:layout>
            <c:manualLayout>
              <c:xMode val="edge"/>
              <c:yMode val="edge"/>
              <c:x val="0.49591261202899478"/>
              <c:y val="0.896029464619074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0368"/>
        <c:crosses val="autoZero"/>
        <c:crossBetween val="midCat"/>
      </c:valAx>
      <c:valAx>
        <c:axId val="-143623036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Y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10266434165935E-2"/>
              <c:y val="0.40601335115551823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526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w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877105021191238"/>
          <c:y val="3.19371637910575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80968531117576"/>
          <c:y val="0.2395287284329313"/>
          <c:w val="0.83843395166183499"/>
          <c:h val="0.56289251181738853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(benchmark)'!$M$32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(benchmark)'!$M$33:$M$83</c:f>
              <c:numCache>
                <c:formatCode>General</c:formatCode>
                <c:ptCount val="51"/>
                <c:pt idx="0">
                  <c:v>0</c:v>
                </c:pt>
                <c:pt idx="1">
                  <c:v>5.4934235309812042E-3</c:v>
                </c:pt>
                <c:pt idx="2">
                  <c:v>5.5802994177414911E-3</c:v>
                </c:pt>
                <c:pt idx="3">
                  <c:v>5.6431741063494613E-3</c:v>
                </c:pt>
                <c:pt idx="4">
                  <c:v>5.6843164346504667E-3</c:v>
                </c:pt>
                <c:pt idx="5">
                  <c:v>5.7058236888751198E-3</c:v>
                </c:pt>
                <c:pt idx="6">
                  <c:v>5.7096333406601012E-3</c:v>
                </c:pt>
                <c:pt idx="7">
                  <c:v>5.6975340254383881E-3</c:v>
                </c:pt>
                <c:pt idx="8">
                  <c:v>5.6711758094701234E-3</c:v>
                </c:pt>
                <c:pt idx="9">
                  <c:v>5.6320797899139892E-3</c:v>
                </c:pt>
                <c:pt idx="10">
                  <c:v>5.5816470696387595E-3</c:v>
                </c:pt>
                <c:pt idx="11">
                  <c:v>5.5211671459356512E-3</c:v>
                </c:pt>
                <c:pt idx="12">
                  <c:v>5.451825749904644E-3</c:v>
                </c:pt>
                <c:pt idx="13">
                  <c:v>5.3747121710432553E-3</c:v>
                </c:pt>
                <c:pt idx="14">
                  <c:v>5.2908260994558379E-3</c:v>
                </c:pt>
                <c:pt idx="15">
                  <c:v>5.2010840161174909E-3</c:v>
                </c:pt>
                <c:pt idx="16">
                  <c:v>5.1063251597616025E-3</c:v>
                </c:pt>
                <c:pt idx="17">
                  <c:v>5.0073170972069012E-3</c:v>
                </c:pt>
                <c:pt idx="18">
                  <c:v>4.904760922292091E-3</c:v>
                </c:pt>
                <c:pt idx="19">
                  <c:v>4.7992961070373709E-3</c:v>
                </c:pt>
                <c:pt idx="20">
                  <c:v>4.6915050271966411E-3</c:v>
                </c:pt>
                <c:pt idx="21">
                  <c:v>4.5819171829963867E-3</c:v>
                </c:pt>
                <c:pt idx="22">
                  <c:v>4.4710131345718938E-3</c:v>
                </c:pt>
                <c:pt idx="23">
                  <c:v>4.3592281704038019E-3</c:v>
                </c:pt>
                <c:pt idx="24">
                  <c:v>4.2469557259232479E-3</c:v>
                </c:pt>
                <c:pt idx="25">
                  <c:v>4.1345505683879182E-3</c:v>
                </c:pt>
                <c:pt idx="26">
                  <c:v>4.0223317631298133E-3</c:v>
                </c:pt>
                <c:pt idx="27">
                  <c:v>3.9105854353349142E-3</c:v>
                </c:pt>
                <c:pt idx="28">
                  <c:v>3.7995673406313454E-3</c:v>
                </c:pt>
                <c:pt idx="29">
                  <c:v>3.6895052569328093E-3</c:v>
                </c:pt>
                <c:pt idx="30">
                  <c:v>3.580601209204743E-3</c:v>
                </c:pt>
                <c:pt idx="31">
                  <c:v>3.4730335380888473E-3</c:v>
                </c:pt>
                <c:pt idx="32">
                  <c:v>3.3669588226344681E-3</c:v>
                </c:pt>
                <c:pt idx="33">
                  <c:v>3.2625136667401508E-3</c:v>
                </c:pt>
                <c:pt idx="34">
                  <c:v>3.1598163583030055E-3</c:v>
                </c:pt>
                <c:pt idx="35">
                  <c:v>3.0589684095049417E-3</c:v>
                </c:pt>
                <c:pt idx="36">
                  <c:v>2.9600559861311139E-3</c:v>
                </c:pt>
                <c:pt idx="37">
                  <c:v>2.8631512333150426E-3</c:v>
                </c:pt>
                <c:pt idx="38">
                  <c:v>2.7683135046347573E-3</c:v>
                </c:pt>
                <c:pt idx="39">
                  <c:v>2.675590501043182E-3</c:v>
                </c:pt>
                <c:pt idx="40">
                  <c:v>2.5850193257020739E-3</c:v>
                </c:pt>
                <c:pt idx="41">
                  <c:v>2.4966274604004968E-3</c:v>
                </c:pt>
                <c:pt idx="42">
                  <c:v>2.4104336688744728E-3</c:v>
                </c:pt>
                <c:pt idx="43">
                  <c:v>2.3264488320027632E-3</c:v>
                </c:pt>
                <c:pt idx="44">
                  <c:v>2.244676719533194E-3</c:v>
                </c:pt>
                <c:pt idx="45">
                  <c:v>2.1651147026933559E-3</c:v>
                </c:pt>
                <c:pt idx="46">
                  <c:v>2.0877544117576478E-3</c:v>
                </c:pt>
                <c:pt idx="47">
                  <c:v>2.0125823423783403E-3</c:v>
                </c:pt>
                <c:pt idx="48">
                  <c:v>1.9395804142405691E-3</c:v>
                </c:pt>
                <c:pt idx="49">
                  <c:v>1.8687264853689007E-3</c:v>
                </c:pt>
                <c:pt idx="50">
                  <c:v>1.7999948251954181E-3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31-45C1-B1E7-6E475E8F1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7440"/>
        <c:axId val="-1436228736"/>
      </c:scatterChart>
      <c:valAx>
        <c:axId val="-143623744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650278701762307"/>
              <c:y val="0.896236658886551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28736"/>
        <c:crosses val="autoZero"/>
        <c:crossBetween val="midCat"/>
      </c:valAx>
      <c:valAx>
        <c:axId val="-1436228736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w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77948505465124E-2"/>
              <c:y val="0.40719883833598319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744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r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948586308901317"/>
          <c:y val="3.1873528319049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20340206044036"/>
          <c:y val="0.23905146239287264"/>
          <c:w val="0.82107830597143316"/>
          <c:h val="0.56376303214319123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(benchmark)'!$N$32</c:f>
              <c:strCache>
                <c:ptCount val="1"/>
                <c:pt idx="0">
                  <c:v>drt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(benchmark)'!$N$33:$N$83</c:f>
              <c:numCache>
                <c:formatCode>General</c:formatCode>
                <c:ptCount val="51"/>
                <c:pt idx="0">
                  <c:v>0</c:v>
                </c:pt>
                <c:pt idx="1">
                  <c:v>9.6140298005734342E-4</c:v>
                </c:pt>
                <c:pt idx="2">
                  <c:v>8.3620279088181563E-4</c:v>
                </c:pt>
                <c:pt idx="3">
                  <c:v>7.2145619064544852E-4</c:v>
                </c:pt>
                <c:pt idx="4">
                  <c:v>6.1641249394123394E-4</c:v>
                </c:pt>
                <c:pt idx="5">
                  <c:v>5.2037094637330799E-4</c:v>
                </c:pt>
                <c:pt idx="6">
                  <c:v>4.3267755399251188E-4</c:v>
                </c:pt>
                <c:pt idx="7">
                  <c:v>3.5272210790647697E-4</c:v>
                </c:pt>
                <c:pt idx="8">
                  <c:v>2.7993539231303995E-4</c:v>
                </c:pt>
                <c:pt idx="9">
                  <c:v>2.1378656490168184E-4</c:v>
                </c:pt>
                <c:pt idx="10">
                  <c:v>1.5378069922289755E-4</c:v>
                </c:pt>
                <c:pt idx="11">
                  <c:v>9.9456479242269016E-5</c:v>
                </c:pt>
                <c:pt idx="12">
                  <c:v>5.038403687679001E-5</c:v>
                </c:pt>
                <c:pt idx="13">
                  <c:v>6.1629238577304917E-6</c:v>
                </c:pt>
                <c:pt idx="14">
                  <c:v>-3.3579790220968486E-5</c:v>
                </c:pt>
                <c:pt idx="15">
                  <c:v>-6.9191301325268443E-5</c:v>
                </c:pt>
                <c:pt idx="16">
                  <c:v>-1.0099474307500203E-4</c:v>
                </c:pt>
                <c:pt idx="17">
                  <c:v>-1.2929075428037281E-4</c:v>
                </c:pt>
                <c:pt idx="18">
                  <c:v>-1.5435894828806832E-4</c:v>
                </c:pt>
                <c:pt idx="19">
                  <c:v>-1.7645929012377362E-4</c:v>
                </c:pt>
                <c:pt idx="20">
                  <c:v>-1.9583338705996133E-4</c:v>
                </c:pt>
                <c:pt idx="21">
                  <c:v>-2.127056979010064E-4</c:v>
                </c:pt>
                <c:pt idx="22">
                  <c:v>-2.2728466596069256E-4</c:v>
                </c:pt>
                <c:pt idx="23">
                  <c:v>-2.3976378040889841E-4</c:v>
                </c:pt>
                <c:pt idx="24">
                  <c:v>-2.5032257038357602E-4</c:v>
                </c:pt>
                <c:pt idx="25">
                  <c:v>-2.5912753600004166E-4</c:v>
                </c:pt>
                <c:pt idx="26">
                  <c:v>-2.663330201411149E-4</c:v>
                </c:pt>
                <c:pt idx="27">
                  <c:v>-2.7208202467786542E-4</c:v>
                </c:pt>
                <c:pt idx="28">
                  <c:v>-2.7650697455078321E-4</c:v>
                </c:pt>
                <c:pt idx="29">
                  <c:v>-2.7973043293429069E-4</c:v>
                </c:pt>
                <c:pt idx="30">
                  <c:v>-2.8186577051287205E-4</c:v>
                </c:pt>
                <c:pt idx="31">
                  <c:v>-2.8301779171402143E-4</c:v>
                </c:pt>
                <c:pt idx="32">
                  <c:v>-2.8328332057100052E-4</c:v>
                </c:pt>
                <c:pt idx="33">
                  <c:v>-2.8275174872643039E-4</c:v>
                </c:pt>
                <c:pt idx="34">
                  <c:v>-2.8150554793541295E-4</c:v>
                </c:pt>
                <c:pt idx="35">
                  <c:v>-2.7962074928362067E-4</c:v>
                </c:pt>
                <c:pt idx="36">
                  <c:v>-2.771673912010757E-4</c:v>
                </c:pt>
                <c:pt idx="37">
                  <c:v>-2.7420993822565871E-4</c:v>
                </c:pt>
                <c:pt idx="38">
                  <c:v>-2.7080767235127543E-4</c:v>
                </c:pt>
                <c:pt idx="39">
                  <c:v>-2.6701505868361293E-4</c:v>
                </c:pt>
                <c:pt idx="40">
                  <c:v>-2.6288208702112325E-4</c:v>
                </c:pt>
                <c:pt idx="41">
                  <c:v>-2.5845459087988612E-4</c:v>
                </c:pt>
                <c:pt idx="42">
                  <c:v>-2.5377454538794532E-4</c:v>
                </c:pt>
                <c:pt idx="43">
                  <c:v>-2.4888034538724446E-4</c:v>
                </c:pt>
                <c:pt idx="44">
                  <c:v>-2.4380706499907035E-4</c:v>
                </c:pt>
                <c:pt idx="45">
                  <c:v>-2.3858669983163876E-4</c:v>
                </c:pt>
                <c:pt idx="46">
                  <c:v>-2.3324839293583488E-4</c:v>
                </c:pt>
                <c:pt idx="47">
                  <c:v>-2.2781864554687243E-4</c:v>
                </c:pt>
                <c:pt idx="48">
                  <c:v>-2.223215135855066E-4</c:v>
                </c:pt>
                <c:pt idx="49">
                  <c:v>-2.1677879083217472E-4</c:v>
                </c:pt>
                <c:pt idx="50">
                  <c:v>-2.1121017963082462E-4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F8-46FE-B53F-9BCE10E98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4176"/>
        <c:axId val="-1436233088"/>
      </c:scatterChart>
      <c:valAx>
        <c:axId val="-143623417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0527895752088192"/>
              <c:y val="0.8964429839732723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3088"/>
        <c:crossesAt val="-0.04"/>
        <c:crossBetween val="midCat"/>
      </c:valAx>
      <c:valAx>
        <c:axId val="-1436233088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r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053289896703409E-2"/>
              <c:y val="0.47013454270598282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417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Productivity Shock </a:t>
            </a:r>
            <a:r>
              <a:rPr lang="pt-PT" sz="1800" b="0" i="1" baseline="0">
                <a:effectLst/>
              </a:rPr>
              <a:t>u</a:t>
            </a:r>
            <a:r>
              <a:rPr lang="pt-PT" sz="1800" b="0" i="1" baseline="-25000">
                <a:effectLst/>
              </a:rPr>
              <a:t>t</a:t>
            </a:r>
            <a:endParaRPr lang="pt-PT" sz="1400">
              <a:effectLst/>
            </a:endParaRPr>
          </a:p>
        </c:rich>
      </c:tx>
      <c:layout>
        <c:manualLayout>
          <c:xMode val="edge"/>
          <c:yMode val="edge"/>
          <c:x val="0.38903075601538833"/>
          <c:y val="3.17470181959266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706125558618776"/>
          <c:y val="0.23810263646944996"/>
          <c:w val="0.80025846207369666"/>
          <c:h val="0.5654937616149435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'Productivity shocks (benchmark)'!$O$32</c:f>
              <c:strCache>
                <c:ptCount val="1"/>
                <c:pt idx="0">
                  <c:v>dut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'Productivity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'Productivity shocks (benchmark)'!$O$33:$O$83</c:f>
              <c:numCache>
                <c:formatCode>General</c:formatCode>
                <c:ptCount val="51"/>
                <c:pt idx="0">
                  <c:v>0</c:v>
                </c:pt>
                <c:pt idx="1">
                  <c:v>-2.3234166878689832E-4</c:v>
                </c:pt>
                <c:pt idx="2">
                  <c:v>5.770307413719214E-4</c:v>
                </c:pt>
                <c:pt idx="3">
                  <c:v>1.3025603753629642E-3</c:v>
                </c:pt>
                <c:pt idx="4">
                  <c:v>1.9507976356328465E-3</c:v>
                </c:pt>
                <c:pt idx="5">
                  <c:v>2.5278371851249161E-3</c:v>
                </c:pt>
                <c:pt idx="6">
                  <c:v>3.0393477055740649E-3</c:v>
                </c:pt>
                <c:pt idx="7">
                  <c:v>3.4905997888544297E-3</c:v>
                </c:pt>
                <c:pt idx="8">
                  <c:v>3.8864920753353903E-3</c:v>
                </c:pt>
                <c:pt idx="9">
                  <c:v>4.231575746383099E-3</c:v>
                </c:pt>
                <c:pt idx="10">
                  <c:v>4.5300774717283183E-3</c:v>
                </c:pt>
                <c:pt idx="11">
                  <c:v>4.7859209063833988E-3</c:v>
                </c:pt>
                <c:pt idx="12">
                  <c:v>5.0027468261095815E-3</c:v>
                </c:pt>
                <c:pt idx="13">
                  <c:v>5.1839319850898744E-3</c:v>
                </c:pt>
                <c:pt idx="14">
                  <c:v>5.3326067744326657E-3</c:v>
                </c:pt>
                <c:pt idx="15">
                  <c:v>5.4516717553988684E-3</c:v>
                </c:pt>
                <c:pt idx="16">
                  <c:v>5.5438131367931175E-3</c:v>
                </c:pt>
                <c:pt idx="17">
                  <c:v>5.6115172617711047E-3</c:v>
                </c:pt>
                <c:pt idx="18">
                  <c:v>5.6570841653750285E-3</c:v>
                </c:pt>
                <c:pt idx="19">
                  <c:v>5.6826402604029666E-3</c:v>
                </c:pt>
                <c:pt idx="20">
                  <c:v>5.6901502057318219E-3</c:v>
                </c:pt>
                <c:pt idx="21">
                  <c:v>5.6814280079346725E-3</c:v>
                </c:pt>
                <c:pt idx="22">
                  <c:v>5.6581474039496208E-3</c:v>
                </c:pt>
                <c:pt idx="23">
                  <c:v>5.6218515696570609E-3</c:v>
                </c:pt>
                <c:pt idx="24">
                  <c:v>5.5739621964950668E-3</c:v>
                </c:pt>
                <c:pt idx="25">
                  <c:v>5.5157879756780447E-3</c:v>
                </c:pt>
                <c:pt idx="26">
                  <c:v>5.4485325271723291E-3</c:v>
                </c:pt>
                <c:pt idx="27">
                  <c:v>5.3733018083151488E-3</c:v>
                </c:pt>
                <c:pt idx="28">
                  <c:v>5.2911110348316699E-3</c:v>
                </c:pt>
                <c:pt idx="29">
                  <c:v>5.2028911450008554E-3</c:v>
                </c:pt>
                <c:pt idx="30">
                  <c:v>5.1094948358369066E-3</c:v>
                </c:pt>
                <c:pt idx="31">
                  <c:v>5.0117021983822532E-3</c:v>
                </c:pt>
                <c:pt idx="32">
                  <c:v>4.9102259775434488E-3</c:v>
                </c:pt>
                <c:pt idx="33">
                  <c:v>4.805716480336928E-3</c:v>
                </c:pt>
                <c:pt idx="34">
                  <c:v>4.6987661549412378E-3</c:v>
                </c:pt>
                <c:pt idx="35">
                  <c:v>4.5899138615706362E-3</c:v>
                </c:pt>
                <c:pt idx="36">
                  <c:v>4.4796488548865098E-3</c:v>
                </c:pt>
                <c:pt idx="37">
                  <c:v>4.3684144964430804E-3</c:v>
                </c:pt>
                <c:pt idx="38">
                  <c:v>4.2566117145175332E-3</c:v>
                </c:pt>
                <c:pt idx="39">
                  <c:v>4.1446022275978007E-3</c:v>
                </c:pt>
                <c:pt idx="40">
                  <c:v>4.0327115467895152E-3</c:v>
                </c:pt>
                <c:pt idx="41">
                  <c:v>3.9212317714532987E-3</c:v>
                </c:pt>
                <c:pt idx="42">
                  <c:v>3.8104241914909149E-3</c:v>
                </c:pt>
                <c:pt idx="43">
                  <c:v>3.7005217088604114E-3</c:v>
                </c:pt>
                <c:pt idx="44">
                  <c:v>3.5917310901130203E-3</c:v>
                </c:pt>
                <c:pt idx="45">
                  <c:v>3.4842350610052039E-3</c:v>
                </c:pt>
                <c:pt idx="46">
                  <c:v>3.3781942535449387E-3</c:v>
                </c:pt>
                <c:pt idx="47">
                  <c:v>3.2737490151795103E-3</c:v>
                </c:pt>
                <c:pt idx="48">
                  <c:v>3.1710210892200406E-3</c:v>
                </c:pt>
                <c:pt idx="49">
                  <c:v>3.0701151750235313E-3</c:v>
                </c:pt>
                <c:pt idx="50">
                  <c:v>2.9711203759138901E-3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3D-41AB-BE5A-7508CA520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2544"/>
        <c:axId val="-1436236352"/>
      </c:scatterChart>
      <c:valAx>
        <c:axId val="-1436232544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51520289310146017"/>
              <c:y val="0.896853264034928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6352"/>
        <c:crossesAt val="-0.1"/>
        <c:crossBetween val="midCat"/>
      </c:valAx>
      <c:valAx>
        <c:axId val="-143623635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</a:t>
                </a:r>
                <a:r>
                  <a:rPr lang="pt-PT" sz="1400" b="0" i="1" baseline="0">
                    <a:effectLst/>
                  </a:rPr>
                  <a:t>u</a:t>
                </a:r>
                <a:r>
                  <a:rPr lang="pt-PT" sz="1400" b="0" i="0" baseline="0">
                    <a:effectLst/>
                  </a:rPr>
                  <a:t>*</a:t>
                </a:r>
                <a:r>
                  <a:rPr lang="pt-PT" sz="1400"/>
                  <a:t> (utils)</a:t>
                </a:r>
              </a:p>
            </c:rich>
          </c:tx>
          <c:layout>
            <c:manualLayout>
              <c:xMode val="edge"/>
              <c:yMode val="edge"/>
              <c:x val="2.1028689514345313E-2"/>
              <c:y val="0.464300141115427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254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800" b="0" i="0" baseline="0">
                <a:effectLst/>
              </a:rPr>
              <a:t>Fiscal Shock </a:t>
            </a:r>
            <a:r>
              <a:rPr lang="pt-PT" sz="1800" b="0" i="1" baseline="0">
                <a:effectLst/>
              </a:rPr>
              <a:t>G</a:t>
            </a:r>
            <a:r>
              <a:rPr lang="pt-PT" sz="1800" b="0" i="1" baseline="-25000">
                <a:effectLst/>
              </a:rPr>
              <a:t>t</a:t>
            </a:r>
            <a:endParaRPr lang="pt-PT">
              <a:effectLst/>
            </a:endParaRPr>
          </a:p>
        </c:rich>
      </c:tx>
      <c:layout>
        <c:manualLayout>
          <c:xMode val="edge"/>
          <c:yMode val="edge"/>
          <c:x val="0.43043791766604939"/>
          <c:y val="3.23242563823522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72101628291896"/>
          <c:y val="0.2404116568437448"/>
          <c:w val="0.83729019600793153"/>
          <c:h val="0.559613688619473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'Fiscal shocks (benchmark)'!$E$32</c:f>
              <c:strCache>
                <c:ptCount val="1"/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'Fiscal shocks (benchmark)'!$A$33:$A$83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'Fiscal shocks (benchmark)'!$E$33:$E$83</c:f>
              <c:numCache>
                <c:formatCode>General</c:formatCode>
                <c:ptCount val="51"/>
                <c:pt idx="0">
                  <c:v>0</c:v>
                </c:pt>
                <c:pt idx="1">
                  <c:v>0.01</c:v>
                </c:pt>
                <c:pt idx="2">
                  <c:v>9.4999999999999998E-3</c:v>
                </c:pt>
                <c:pt idx="3">
                  <c:v>9.025E-3</c:v>
                </c:pt>
                <c:pt idx="4">
                  <c:v>8.5737499999999998E-3</c:v>
                </c:pt>
                <c:pt idx="5">
                  <c:v>8.1450624999999995E-3</c:v>
                </c:pt>
                <c:pt idx="6">
                  <c:v>7.7378093749999989E-3</c:v>
                </c:pt>
                <c:pt idx="7">
                  <c:v>7.3509189062499983E-3</c:v>
                </c:pt>
                <c:pt idx="8">
                  <c:v>6.9833729609374978E-3</c:v>
                </c:pt>
                <c:pt idx="9">
                  <c:v>6.6342043128906226E-3</c:v>
                </c:pt>
                <c:pt idx="10">
                  <c:v>6.302494097246091E-3</c:v>
                </c:pt>
                <c:pt idx="11">
                  <c:v>5.9873693923837863E-3</c:v>
                </c:pt>
                <c:pt idx="12">
                  <c:v>5.6880009227645969E-3</c:v>
                </c:pt>
                <c:pt idx="13">
                  <c:v>5.4036008766263667E-3</c:v>
                </c:pt>
                <c:pt idx="14">
                  <c:v>5.1334208327950479E-3</c:v>
                </c:pt>
                <c:pt idx="15">
                  <c:v>4.8767497911552955E-3</c:v>
                </c:pt>
                <c:pt idx="16">
                  <c:v>4.6329123015975303E-3</c:v>
                </c:pt>
                <c:pt idx="17">
                  <c:v>4.4012666865176535E-3</c:v>
                </c:pt>
                <c:pt idx="18">
                  <c:v>4.1812033521917711E-3</c:v>
                </c:pt>
                <c:pt idx="19">
                  <c:v>3.972143184582182E-3</c:v>
                </c:pt>
                <c:pt idx="20">
                  <c:v>3.7735360253530726E-3</c:v>
                </c:pt>
                <c:pt idx="21">
                  <c:v>3.5848592240854188E-3</c:v>
                </c:pt>
                <c:pt idx="22">
                  <c:v>3.4056162628811476E-3</c:v>
                </c:pt>
                <c:pt idx="23">
                  <c:v>3.2353354497370902E-3</c:v>
                </c:pt>
                <c:pt idx="24">
                  <c:v>3.0735686772502355E-3</c:v>
                </c:pt>
                <c:pt idx="25">
                  <c:v>2.9198902433877237E-3</c:v>
                </c:pt>
                <c:pt idx="26">
                  <c:v>2.7738957312183374E-3</c:v>
                </c:pt>
                <c:pt idx="27">
                  <c:v>2.6352009446574203E-3</c:v>
                </c:pt>
                <c:pt idx="28">
                  <c:v>2.5034408974245492E-3</c:v>
                </c:pt>
                <c:pt idx="29">
                  <c:v>2.3782688525533216E-3</c:v>
                </c:pt>
                <c:pt idx="30">
                  <c:v>2.2593554099256553E-3</c:v>
                </c:pt>
                <c:pt idx="31">
                  <c:v>2.1463876394293723E-3</c:v>
                </c:pt>
                <c:pt idx="32">
                  <c:v>2.0390682574579037E-3</c:v>
                </c:pt>
                <c:pt idx="33">
                  <c:v>1.9371148445850085E-3</c:v>
                </c:pt>
                <c:pt idx="34">
                  <c:v>1.8402591023557579E-3</c:v>
                </c:pt>
                <c:pt idx="35">
                  <c:v>1.7482461472379698E-3</c:v>
                </c:pt>
                <c:pt idx="36">
                  <c:v>1.6608338398760713E-3</c:v>
                </c:pt>
                <c:pt idx="37">
                  <c:v>1.5777921478822676E-3</c:v>
                </c:pt>
                <c:pt idx="38">
                  <c:v>1.4989025404881541E-3</c:v>
                </c:pt>
                <c:pt idx="39">
                  <c:v>1.4239574134637463E-3</c:v>
                </c:pt>
                <c:pt idx="40">
                  <c:v>1.3527595427905588E-3</c:v>
                </c:pt>
                <c:pt idx="41">
                  <c:v>1.2851215656510308E-3</c:v>
                </c:pt>
                <c:pt idx="42">
                  <c:v>1.2208654873684791E-3</c:v>
                </c:pt>
                <c:pt idx="43">
                  <c:v>1.1598222130000551E-3</c:v>
                </c:pt>
                <c:pt idx="44">
                  <c:v>1.1018311023500522E-3</c:v>
                </c:pt>
                <c:pt idx="45">
                  <c:v>1.0467395472325495E-3</c:v>
                </c:pt>
                <c:pt idx="46">
                  <c:v>9.9440256987092207E-4</c:v>
                </c:pt>
                <c:pt idx="47">
                  <c:v>9.4468244137737591E-4</c:v>
                </c:pt>
                <c:pt idx="48">
                  <c:v>8.9744831930850706E-4</c:v>
                </c:pt>
                <c:pt idx="49">
                  <c:v>8.5257590334308171E-4</c:v>
                </c:pt>
                <c:pt idx="50">
                  <c:v>8.0994710817592762E-4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0B-447C-BFC8-3CE54DEF6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36232000"/>
        <c:axId val="-1436236896"/>
      </c:scatterChart>
      <c:valAx>
        <c:axId val="-1436232000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i="1"/>
                  <a:t>t</a:t>
                </a:r>
                <a:r>
                  <a:rPr lang="pt-PT" sz="1400"/>
                  <a:t> (quarters)</a:t>
                </a:r>
              </a:p>
            </c:rich>
          </c:tx>
          <c:layout>
            <c:manualLayout>
              <c:xMode val="edge"/>
              <c:yMode val="edge"/>
              <c:x val="0.49647770777371725"/>
              <c:y val="0.894977848586377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6896"/>
        <c:crosses val="autoZero"/>
        <c:crossBetween val="midCat"/>
      </c:valAx>
      <c:valAx>
        <c:axId val="-1436236896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400" b="0" i="0" baseline="0">
                    <a:effectLst/>
                  </a:rPr>
                  <a:t>ln</a:t>
                </a:r>
                <a:r>
                  <a:rPr lang="pt-PT" sz="1400" b="0" i="1" baseline="0">
                    <a:effectLst/>
                  </a:rPr>
                  <a:t>G</a:t>
                </a:r>
                <a:r>
                  <a:rPr lang="pt-PT" sz="1400" b="0" i="1" baseline="-25000">
                    <a:effectLst/>
                  </a:rPr>
                  <a:t>t</a:t>
                </a:r>
                <a:r>
                  <a:rPr lang="pt-PT" sz="1400" b="0" i="0" baseline="0">
                    <a:effectLst/>
                  </a:rPr>
                  <a:t> - ln</a:t>
                </a:r>
                <a:r>
                  <a:rPr lang="pt-PT" sz="1400" b="0" i="1" baseline="0">
                    <a:effectLst/>
                  </a:rPr>
                  <a:t>G</a:t>
                </a:r>
                <a:r>
                  <a:rPr lang="pt-PT" sz="1400" b="0" i="0" baseline="0">
                    <a:effectLst/>
                  </a:rPr>
                  <a:t>*</a:t>
                </a:r>
                <a:endParaRPr lang="pt-PT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227075391750377E-2"/>
              <c:y val="0.402032938755506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14362320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chart" Target="../charts/chart38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Relationship Id="rId6" Type="http://schemas.openxmlformats.org/officeDocument/2006/relationships/chart" Target="../charts/chart44.xml"/><Relationship Id="rId5" Type="http://schemas.openxmlformats.org/officeDocument/2006/relationships/chart" Target="../charts/chart43.xml"/><Relationship Id="rId4" Type="http://schemas.openxmlformats.org/officeDocument/2006/relationships/chart" Target="../charts/chart4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7951</xdr:colOff>
      <xdr:row>33</xdr:row>
      <xdr:rowOff>7951</xdr:rowOff>
    </xdr:from>
    <xdr:to>
      <xdr:col>26</xdr:col>
      <xdr:colOff>389614</xdr:colOff>
      <xdr:row>57</xdr:row>
      <xdr:rowOff>127221</xdr:rowOff>
    </xdr:to>
    <xdr:graphicFrame macro="">
      <xdr:nvGraphicFramePr>
        <xdr:cNvPr id="1025" name="Chart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33</xdr:row>
      <xdr:rowOff>0</xdr:rowOff>
    </xdr:from>
    <xdr:to>
      <xdr:col>37</xdr:col>
      <xdr:colOff>389614</xdr:colOff>
      <xdr:row>57</xdr:row>
      <xdr:rowOff>127221</xdr:rowOff>
    </xdr:to>
    <xdr:graphicFrame macro="">
      <xdr:nvGraphicFramePr>
        <xdr:cNvPr id="1026" name="Chart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59</xdr:row>
      <xdr:rowOff>0</xdr:rowOff>
    </xdr:from>
    <xdr:to>
      <xdr:col>26</xdr:col>
      <xdr:colOff>397565</xdr:colOff>
      <xdr:row>83</xdr:row>
      <xdr:rowOff>143123</xdr:rowOff>
    </xdr:to>
    <xdr:graphicFrame macro="">
      <xdr:nvGraphicFramePr>
        <xdr:cNvPr id="1027" name="Chart 3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59</xdr:row>
      <xdr:rowOff>0</xdr:rowOff>
    </xdr:from>
    <xdr:to>
      <xdr:col>37</xdr:col>
      <xdr:colOff>405517</xdr:colOff>
      <xdr:row>83</xdr:row>
      <xdr:rowOff>151075</xdr:rowOff>
    </xdr:to>
    <xdr:graphicFrame macro="">
      <xdr:nvGraphicFramePr>
        <xdr:cNvPr id="1028" name="Chart 4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0</xdr:colOff>
      <xdr:row>85</xdr:row>
      <xdr:rowOff>0</xdr:rowOff>
    </xdr:from>
    <xdr:to>
      <xdr:col>26</xdr:col>
      <xdr:colOff>421419</xdr:colOff>
      <xdr:row>110</xdr:row>
      <xdr:rowOff>0</xdr:rowOff>
    </xdr:to>
    <xdr:graphicFrame macro="">
      <xdr:nvGraphicFramePr>
        <xdr:cNvPr id="1029" name="Chart 5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0</xdr:colOff>
      <xdr:row>85</xdr:row>
      <xdr:rowOff>0</xdr:rowOff>
    </xdr:from>
    <xdr:to>
      <xdr:col>37</xdr:col>
      <xdr:colOff>429370</xdr:colOff>
      <xdr:row>110</xdr:row>
      <xdr:rowOff>7951</xdr:rowOff>
    </xdr:to>
    <xdr:graphicFrame macro="">
      <xdr:nvGraphicFramePr>
        <xdr:cNvPr id="1030" name="Chart 6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111</xdr:row>
      <xdr:rowOff>0</xdr:rowOff>
    </xdr:from>
    <xdr:to>
      <xdr:col>26</xdr:col>
      <xdr:colOff>437322</xdr:colOff>
      <xdr:row>136</xdr:row>
      <xdr:rowOff>15903</xdr:rowOff>
    </xdr:to>
    <xdr:graphicFrame macro="">
      <xdr:nvGraphicFramePr>
        <xdr:cNvPr id="1031" name="Chart 7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0</xdr:colOff>
      <xdr:row>111</xdr:row>
      <xdr:rowOff>0</xdr:rowOff>
    </xdr:from>
    <xdr:to>
      <xdr:col>37</xdr:col>
      <xdr:colOff>445273</xdr:colOff>
      <xdr:row>136</xdr:row>
      <xdr:rowOff>31805</xdr:rowOff>
    </xdr:to>
    <xdr:graphicFrame macro="">
      <xdr:nvGraphicFramePr>
        <xdr:cNvPr id="1032" name="Chart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 txBox="1"/>
          </xdr:nvSpPr>
          <xdr:spPr>
            <a:xfrm>
              <a:off x="847725" y="58054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847725" y="58054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 txBox="1"/>
          </xdr:nvSpPr>
          <xdr:spPr>
            <a:xfrm>
              <a:off x="2686050" y="57912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2686050" y="57912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 txBox="1"/>
          </xdr:nvSpPr>
          <xdr:spPr>
            <a:xfrm>
              <a:off x="5114925" y="58007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5114925" y="58007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 txBox="1"/>
          </xdr:nvSpPr>
          <xdr:spPr>
            <a:xfrm>
              <a:off x="5715000" y="57912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5715000" y="57912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 txBox="1"/>
          </xdr:nvSpPr>
          <xdr:spPr>
            <a:xfrm>
              <a:off x="6334125" y="57912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6334125" y="57912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 txBox="1"/>
          </xdr:nvSpPr>
          <xdr:spPr>
            <a:xfrm>
              <a:off x="6934200" y="58007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934200" y="58007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190500</xdr:colOff>
      <xdr:row>31</xdr:row>
      <xdr:rowOff>9525</xdr:rowOff>
    </xdr:from>
    <xdr:ext cx="1853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7505700" y="57912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7505700" y="57912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𝑤 ̃_𝑡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7951</xdr:colOff>
      <xdr:row>33</xdr:row>
      <xdr:rowOff>7951</xdr:rowOff>
    </xdr:from>
    <xdr:to>
      <xdr:col>26</xdr:col>
      <xdr:colOff>389614</xdr:colOff>
      <xdr:row>57</xdr:row>
      <xdr:rowOff>127221</xdr:rowOff>
    </xdr:to>
    <xdr:graphicFrame macro="">
      <xdr:nvGraphicFramePr>
        <xdr:cNvPr id="2049" name="Chart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33</xdr:row>
      <xdr:rowOff>0</xdr:rowOff>
    </xdr:from>
    <xdr:to>
      <xdr:col>37</xdr:col>
      <xdr:colOff>389614</xdr:colOff>
      <xdr:row>57</xdr:row>
      <xdr:rowOff>127221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2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59</xdr:row>
      <xdr:rowOff>0</xdr:rowOff>
    </xdr:from>
    <xdr:to>
      <xdr:col>26</xdr:col>
      <xdr:colOff>397565</xdr:colOff>
      <xdr:row>83</xdr:row>
      <xdr:rowOff>143123</xdr:rowOff>
    </xdr:to>
    <xdr:graphicFrame macro="">
      <xdr:nvGraphicFramePr>
        <xdr:cNvPr id="2051" name="Chart 3">
          <a:extLst>
            <a:ext uri="{FF2B5EF4-FFF2-40B4-BE49-F238E27FC236}">
              <a16:creationId xmlns:a16="http://schemas.microsoft.com/office/drawing/2014/main" id="{00000000-0008-0000-0200-000003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59</xdr:row>
      <xdr:rowOff>0</xdr:rowOff>
    </xdr:from>
    <xdr:to>
      <xdr:col>37</xdr:col>
      <xdr:colOff>405517</xdr:colOff>
      <xdr:row>83</xdr:row>
      <xdr:rowOff>151075</xdr:rowOff>
    </xdr:to>
    <xdr:graphicFrame macro="">
      <xdr:nvGraphicFramePr>
        <xdr:cNvPr id="2052" name="Chart 4">
          <a:extLst>
            <a:ext uri="{FF2B5EF4-FFF2-40B4-BE49-F238E27FC236}">
              <a16:creationId xmlns:a16="http://schemas.microsoft.com/office/drawing/2014/main" id="{00000000-0008-0000-0200-000004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0</xdr:colOff>
      <xdr:row>85</xdr:row>
      <xdr:rowOff>0</xdr:rowOff>
    </xdr:from>
    <xdr:to>
      <xdr:col>26</xdr:col>
      <xdr:colOff>421419</xdr:colOff>
      <xdr:row>110</xdr:row>
      <xdr:rowOff>0</xdr:rowOff>
    </xdr:to>
    <xdr:graphicFrame macro="">
      <xdr:nvGraphicFramePr>
        <xdr:cNvPr id="2053" name="Chart 5">
          <a:extLst>
            <a:ext uri="{FF2B5EF4-FFF2-40B4-BE49-F238E27FC236}">
              <a16:creationId xmlns:a16="http://schemas.microsoft.com/office/drawing/2014/main" id="{00000000-0008-0000-0200-000005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0</xdr:colOff>
      <xdr:row>85</xdr:row>
      <xdr:rowOff>0</xdr:rowOff>
    </xdr:from>
    <xdr:to>
      <xdr:col>37</xdr:col>
      <xdr:colOff>429370</xdr:colOff>
      <xdr:row>110</xdr:row>
      <xdr:rowOff>7951</xdr:rowOff>
    </xdr:to>
    <xdr:graphicFrame macro="">
      <xdr:nvGraphicFramePr>
        <xdr:cNvPr id="2054" name="Chart 6">
          <a:extLst>
            <a:ext uri="{FF2B5EF4-FFF2-40B4-BE49-F238E27FC236}">
              <a16:creationId xmlns:a16="http://schemas.microsoft.com/office/drawing/2014/main" id="{00000000-0008-0000-0200-000006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111</xdr:row>
      <xdr:rowOff>0</xdr:rowOff>
    </xdr:from>
    <xdr:to>
      <xdr:col>26</xdr:col>
      <xdr:colOff>437322</xdr:colOff>
      <xdr:row>136</xdr:row>
      <xdr:rowOff>15903</xdr:rowOff>
    </xdr:to>
    <xdr:graphicFrame macro="">
      <xdr:nvGraphicFramePr>
        <xdr:cNvPr id="2055" name="Chart 7">
          <a:extLst>
            <a:ext uri="{FF2B5EF4-FFF2-40B4-BE49-F238E27FC236}">
              <a16:creationId xmlns:a16="http://schemas.microsoft.com/office/drawing/2014/main" id="{00000000-0008-0000-0200-00000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0</xdr:colOff>
      <xdr:row>111</xdr:row>
      <xdr:rowOff>0</xdr:rowOff>
    </xdr:from>
    <xdr:to>
      <xdr:col>37</xdr:col>
      <xdr:colOff>445273</xdr:colOff>
      <xdr:row>136</xdr:row>
      <xdr:rowOff>31805</xdr:rowOff>
    </xdr:to>
    <xdr:graphicFrame macro="">
      <xdr:nvGraphicFramePr>
        <xdr:cNvPr id="2056" name="Chart 8">
          <a:extLst>
            <a:ext uri="{FF2B5EF4-FFF2-40B4-BE49-F238E27FC236}">
              <a16:creationId xmlns:a16="http://schemas.microsoft.com/office/drawing/2014/main" id="{00000000-0008-0000-0200-00000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200-00000B000000}"/>
                </a:ext>
              </a:extLst>
            </xdr:cNvPr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200-00000C000000}"/>
                </a:ext>
              </a:extLst>
            </xdr:cNvPr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200-00000D000000}"/>
                </a:ext>
              </a:extLst>
            </xdr:cNvPr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200-00000E000000}"/>
                </a:ext>
              </a:extLst>
            </xdr:cNvPr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0000000-0008-0000-0200-00000F000000}"/>
                </a:ext>
              </a:extLst>
            </xdr:cNvPr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190500</xdr:colOff>
      <xdr:row>31</xdr:row>
      <xdr:rowOff>9525</xdr:rowOff>
    </xdr:from>
    <xdr:ext cx="1853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00000000-0008-0000-0200-000010000000}"/>
                </a:ext>
              </a:extLst>
            </xdr:cNvPr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𝑤 ̃_𝑡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7951</xdr:colOff>
      <xdr:row>33</xdr:row>
      <xdr:rowOff>7951</xdr:rowOff>
    </xdr:from>
    <xdr:to>
      <xdr:col>26</xdr:col>
      <xdr:colOff>389614</xdr:colOff>
      <xdr:row>57</xdr:row>
      <xdr:rowOff>127221</xdr:rowOff>
    </xdr:to>
    <xdr:graphicFrame macro="">
      <xdr:nvGraphicFramePr>
        <xdr:cNvPr id="3073" name="Chart 1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33</xdr:row>
      <xdr:rowOff>0</xdr:rowOff>
    </xdr:from>
    <xdr:to>
      <xdr:col>37</xdr:col>
      <xdr:colOff>389614</xdr:colOff>
      <xdr:row>57</xdr:row>
      <xdr:rowOff>127221</xdr:rowOff>
    </xdr:to>
    <xdr:graphicFrame macro="">
      <xdr:nvGraphicFramePr>
        <xdr:cNvPr id="3074" name="Chart 2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59</xdr:row>
      <xdr:rowOff>0</xdr:rowOff>
    </xdr:from>
    <xdr:to>
      <xdr:col>26</xdr:col>
      <xdr:colOff>397565</xdr:colOff>
      <xdr:row>83</xdr:row>
      <xdr:rowOff>143123</xdr:rowOff>
    </xdr:to>
    <xdr:graphicFrame macro="">
      <xdr:nvGraphicFramePr>
        <xdr:cNvPr id="3075" name="Chart 3">
          <a:extLs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59</xdr:row>
      <xdr:rowOff>0</xdr:rowOff>
    </xdr:from>
    <xdr:to>
      <xdr:col>37</xdr:col>
      <xdr:colOff>405517</xdr:colOff>
      <xdr:row>83</xdr:row>
      <xdr:rowOff>151075</xdr:rowOff>
    </xdr:to>
    <xdr:graphicFrame macro="">
      <xdr:nvGraphicFramePr>
        <xdr:cNvPr id="3076" name="Chart 4">
          <a:extLs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0</xdr:colOff>
      <xdr:row>85</xdr:row>
      <xdr:rowOff>0</xdr:rowOff>
    </xdr:from>
    <xdr:to>
      <xdr:col>26</xdr:col>
      <xdr:colOff>421419</xdr:colOff>
      <xdr:row>110</xdr:row>
      <xdr:rowOff>0</xdr:rowOff>
    </xdr:to>
    <xdr:graphicFrame macro="">
      <xdr:nvGraphicFramePr>
        <xdr:cNvPr id="3077" name="Chart 5">
          <a:extLs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0</xdr:colOff>
      <xdr:row>85</xdr:row>
      <xdr:rowOff>0</xdr:rowOff>
    </xdr:from>
    <xdr:to>
      <xdr:col>37</xdr:col>
      <xdr:colOff>429370</xdr:colOff>
      <xdr:row>110</xdr:row>
      <xdr:rowOff>7951</xdr:rowOff>
    </xdr:to>
    <xdr:graphicFrame macro="">
      <xdr:nvGraphicFramePr>
        <xdr:cNvPr id="3078" name="Chart 6">
          <a:extLs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111</xdr:row>
      <xdr:rowOff>0</xdr:rowOff>
    </xdr:from>
    <xdr:to>
      <xdr:col>26</xdr:col>
      <xdr:colOff>437322</xdr:colOff>
      <xdr:row>136</xdr:row>
      <xdr:rowOff>15903</xdr:rowOff>
    </xdr:to>
    <xdr:graphicFrame macro="">
      <xdr:nvGraphicFramePr>
        <xdr:cNvPr id="3079" name="Chart 7">
          <a:extLs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0</xdr:colOff>
      <xdr:row>111</xdr:row>
      <xdr:rowOff>0</xdr:rowOff>
    </xdr:from>
    <xdr:to>
      <xdr:col>37</xdr:col>
      <xdr:colOff>445273</xdr:colOff>
      <xdr:row>136</xdr:row>
      <xdr:rowOff>31805</xdr:rowOff>
    </xdr:to>
    <xdr:graphicFrame macro="">
      <xdr:nvGraphicFramePr>
        <xdr:cNvPr id="3080" name="Chart 8">
          <a:extLs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300-00000C000000}"/>
                </a:ext>
              </a:extLst>
            </xdr:cNvPr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300-00000E000000}"/>
                </a:ext>
              </a:extLst>
            </xdr:cNvPr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0000000-0008-0000-0300-00000F000000}"/>
                </a:ext>
              </a:extLst>
            </xdr:cNvPr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190500</xdr:colOff>
      <xdr:row>31</xdr:row>
      <xdr:rowOff>9525</xdr:rowOff>
    </xdr:from>
    <xdr:ext cx="1853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00000000-0008-0000-0300-000010000000}"/>
                </a:ext>
              </a:extLst>
            </xdr:cNvPr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𝑤 ̃_𝑡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7951</xdr:colOff>
      <xdr:row>33</xdr:row>
      <xdr:rowOff>7951</xdr:rowOff>
    </xdr:from>
    <xdr:to>
      <xdr:col>26</xdr:col>
      <xdr:colOff>389614</xdr:colOff>
      <xdr:row>57</xdr:row>
      <xdr:rowOff>127221</xdr:rowOff>
    </xdr:to>
    <xdr:graphicFrame macro="">
      <xdr:nvGraphicFramePr>
        <xdr:cNvPr id="4097" name="Chart 1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33</xdr:row>
      <xdr:rowOff>0</xdr:rowOff>
    </xdr:from>
    <xdr:to>
      <xdr:col>37</xdr:col>
      <xdr:colOff>389614</xdr:colOff>
      <xdr:row>57</xdr:row>
      <xdr:rowOff>127221</xdr:rowOff>
    </xdr:to>
    <xdr:graphicFrame macro="">
      <xdr:nvGraphicFramePr>
        <xdr:cNvPr id="4098" name="Chart 2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59</xdr:row>
      <xdr:rowOff>0</xdr:rowOff>
    </xdr:from>
    <xdr:to>
      <xdr:col>26</xdr:col>
      <xdr:colOff>397565</xdr:colOff>
      <xdr:row>83</xdr:row>
      <xdr:rowOff>143123</xdr:rowOff>
    </xdr:to>
    <xdr:graphicFrame macro="">
      <xdr:nvGraphicFramePr>
        <xdr:cNvPr id="4099" name="Chart 3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59</xdr:row>
      <xdr:rowOff>0</xdr:rowOff>
    </xdr:from>
    <xdr:to>
      <xdr:col>37</xdr:col>
      <xdr:colOff>405517</xdr:colOff>
      <xdr:row>83</xdr:row>
      <xdr:rowOff>151075</xdr:rowOff>
    </xdr:to>
    <xdr:graphicFrame macro="">
      <xdr:nvGraphicFramePr>
        <xdr:cNvPr id="4100" name="Chart 4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0</xdr:colOff>
      <xdr:row>85</xdr:row>
      <xdr:rowOff>0</xdr:rowOff>
    </xdr:from>
    <xdr:to>
      <xdr:col>26</xdr:col>
      <xdr:colOff>421419</xdr:colOff>
      <xdr:row>110</xdr:row>
      <xdr:rowOff>0</xdr:rowOff>
    </xdr:to>
    <xdr:graphicFrame macro="">
      <xdr:nvGraphicFramePr>
        <xdr:cNvPr id="4101" name="Chart 5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0</xdr:colOff>
      <xdr:row>85</xdr:row>
      <xdr:rowOff>0</xdr:rowOff>
    </xdr:from>
    <xdr:to>
      <xdr:col>37</xdr:col>
      <xdr:colOff>429370</xdr:colOff>
      <xdr:row>110</xdr:row>
      <xdr:rowOff>7951</xdr:rowOff>
    </xdr:to>
    <xdr:graphicFrame macro="">
      <xdr:nvGraphicFramePr>
        <xdr:cNvPr id="4102" name="Chart 6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111</xdr:row>
      <xdr:rowOff>0</xdr:rowOff>
    </xdr:from>
    <xdr:to>
      <xdr:col>26</xdr:col>
      <xdr:colOff>437322</xdr:colOff>
      <xdr:row>136</xdr:row>
      <xdr:rowOff>15903</xdr:rowOff>
    </xdr:to>
    <xdr:graphicFrame macro="">
      <xdr:nvGraphicFramePr>
        <xdr:cNvPr id="4103" name="Chart 7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0</xdr:colOff>
      <xdr:row>111</xdr:row>
      <xdr:rowOff>0</xdr:rowOff>
    </xdr:from>
    <xdr:to>
      <xdr:col>37</xdr:col>
      <xdr:colOff>445273</xdr:colOff>
      <xdr:row>136</xdr:row>
      <xdr:rowOff>31805</xdr:rowOff>
    </xdr:to>
    <xdr:graphicFrame macro="">
      <xdr:nvGraphicFramePr>
        <xdr:cNvPr id="4104" name="Chart 8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400-00000B000000}"/>
                </a:ext>
              </a:extLst>
            </xdr:cNvPr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400-00000C000000}"/>
                </a:ext>
              </a:extLst>
            </xdr:cNvPr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400-00000D000000}"/>
                </a:ext>
              </a:extLst>
            </xdr:cNvPr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400-00000E000000}"/>
                </a:ext>
              </a:extLst>
            </xdr:cNvPr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0000000-0008-0000-0400-00000F000000}"/>
                </a:ext>
              </a:extLst>
            </xdr:cNvPr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190500</xdr:colOff>
      <xdr:row>31</xdr:row>
      <xdr:rowOff>9525</xdr:rowOff>
    </xdr:from>
    <xdr:ext cx="1853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𝑤 ̃_𝑡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7951</xdr:colOff>
      <xdr:row>33</xdr:row>
      <xdr:rowOff>7951</xdr:rowOff>
    </xdr:from>
    <xdr:to>
      <xdr:col>26</xdr:col>
      <xdr:colOff>389614</xdr:colOff>
      <xdr:row>57</xdr:row>
      <xdr:rowOff>127221</xdr:rowOff>
    </xdr:to>
    <xdr:graphicFrame macro="">
      <xdr:nvGraphicFramePr>
        <xdr:cNvPr id="5121" name="Chart 1">
          <a:extLst>
            <a:ext uri="{FF2B5EF4-FFF2-40B4-BE49-F238E27FC236}">
              <a16:creationId xmlns:a16="http://schemas.microsoft.com/office/drawing/2014/main" id="{00000000-0008-0000-0500-000001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33</xdr:row>
      <xdr:rowOff>0</xdr:rowOff>
    </xdr:from>
    <xdr:to>
      <xdr:col>37</xdr:col>
      <xdr:colOff>389614</xdr:colOff>
      <xdr:row>57</xdr:row>
      <xdr:rowOff>127221</xdr:rowOff>
    </xdr:to>
    <xdr:graphicFrame macro="">
      <xdr:nvGraphicFramePr>
        <xdr:cNvPr id="5122" name="Chart 2">
          <a:extLst>
            <a:ext uri="{FF2B5EF4-FFF2-40B4-BE49-F238E27FC236}">
              <a16:creationId xmlns:a16="http://schemas.microsoft.com/office/drawing/2014/main" id="{00000000-0008-0000-0500-000002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59</xdr:row>
      <xdr:rowOff>3</xdr:rowOff>
    </xdr:from>
    <xdr:to>
      <xdr:col>26</xdr:col>
      <xdr:colOff>397565</xdr:colOff>
      <xdr:row>83</xdr:row>
      <xdr:rowOff>152400</xdr:rowOff>
    </xdr:to>
    <xdr:graphicFrame macro="">
      <xdr:nvGraphicFramePr>
        <xdr:cNvPr id="5123" name="Chart 3">
          <a:extLst>
            <a:ext uri="{FF2B5EF4-FFF2-40B4-BE49-F238E27FC236}">
              <a16:creationId xmlns:a16="http://schemas.microsoft.com/office/drawing/2014/main" id="{00000000-0008-0000-0500-000003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59</xdr:row>
      <xdr:rowOff>5</xdr:rowOff>
    </xdr:from>
    <xdr:to>
      <xdr:col>37</xdr:col>
      <xdr:colOff>405517</xdr:colOff>
      <xdr:row>84</xdr:row>
      <xdr:rowOff>0</xdr:rowOff>
    </xdr:to>
    <xdr:graphicFrame macro="">
      <xdr:nvGraphicFramePr>
        <xdr:cNvPr id="5124" name="Chart 4">
          <a:extLst>
            <a:ext uri="{FF2B5EF4-FFF2-40B4-BE49-F238E27FC236}">
              <a16:creationId xmlns:a16="http://schemas.microsoft.com/office/drawing/2014/main" id="{00000000-0008-0000-0500-000004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608026</xdr:colOff>
      <xdr:row>85</xdr:row>
      <xdr:rowOff>7953</xdr:rowOff>
    </xdr:from>
    <xdr:to>
      <xdr:col>26</xdr:col>
      <xdr:colOff>419845</xdr:colOff>
      <xdr:row>109</xdr:row>
      <xdr:rowOff>152401</xdr:rowOff>
    </xdr:to>
    <xdr:graphicFrame macro="">
      <xdr:nvGraphicFramePr>
        <xdr:cNvPr id="5125" name="Chart 5">
          <a:extLst>
            <a:ext uri="{FF2B5EF4-FFF2-40B4-BE49-F238E27FC236}">
              <a16:creationId xmlns:a16="http://schemas.microsoft.com/office/drawing/2014/main" id="{00000000-0008-0000-0500-000005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0</xdr:colOff>
      <xdr:row>84</xdr:row>
      <xdr:rowOff>158779</xdr:rowOff>
    </xdr:from>
    <xdr:to>
      <xdr:col>37</xdr:col>
      <xdr:colOff>429370</xdr:colOff>
      <xdr:row>110</xdr:row>
      <xdr:rowOff>0</xdr:rowOff>
    </xdr:to>
    <xdr:graphicFrame macro="">
      <xdr:nvGraphicFramePr>
        <xdr:cNvPr id="5129" name="Chart 9">
          <a:extLst>
            <a:ext uri="{FF2B5EF4-FFF2-40B4-BE49-F238E27FC236}">
              <a16:creationId xmlns:a16="http://schemas.microsoft.com/office/drawing/2014/main" id="{00000000-0008-0000-0500-000009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500-000008000000}"/>
                </a:ext>
              </a:extLst>
            </xdr:cNvPr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500-000009000000}"/>
                </a:ext>
              </a:extLst>
            </xdr:cNvPr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500-00000A000000}"/>
                </a:ext>
              </a:extLst>
            </xdr:cNvPr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500-00000B000000}"/>
                </a:ext>
              </a:extLst>
            </xdr:cNvPr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500-00000C000000}"/>
                </a:ext>
              </a:extLst>
            </xdr:cNvPr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500-00000D000000}"/>
                </a:ext>
              </a:extLst>
            </xdr:cNvPr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190500</xdr:colOff>
      <xdr:row>31</xdr:row>
      <xdr:rowOff>9525</xdr:rowOff>
    </xdr:from>
    <xdr:ext cx="1853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500-00000E000000}"/>
                </a:ext>
              </a:extLst>
            </xdr:cNvPr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𝑤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15</xdr:col>
      <xdr:colOff>247650</xdr:colOff>
      <xdr:row>31</xdr:row>
      <xdr:rowOff>19050</xdr:rowOff>
    </xdr:from>
    <xdr:ext cx="130997" cy="1781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0000000-0008-0000-0500-00000F000000}"/>
                </a:ext>
              </a:extLst>
            </xdr:cNvPr>
            <xdr:cNvSpPr txBox="1"/>
          </xdr:nvSpPr>
          <xdr:spPr>
            <a:xfrm>
              <a:off x="93916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93916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𝐼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69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00000000-0008-0000-0500-000010000000}"/>
                </a:ext>
              </a:extLst>
            </xdr:cNvPr>
            <xdr:cNvSpPr txBox="1"/>
          </xdr:nvSpPr>
          <xdr:spPr>
            <a:xfrm>
              <a:off x="5114925" y="58388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5114925" y="58388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00000000-0008-0000-0500-000011000000}"/>
                </a:ext>
              </a:extLst>
            </xdr:cNvPr>
            <xdr:cNvSpPr txBox="1"/>
          </xdr:nvSpPr>
          <xdr:spPr>
            <a:xfrm>
              <a:off x="6334125" y="58293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6334125" y="58293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71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00000000-0008-0000-0500-000012000000}"/>
                </a:ext>
              </a:extLst>
            </xdr:cNvPr>
            <xdr:cNvSpPr txBox="1"/>
          </xdr:nvSpPr>
          <xdr:spPr>
            <a:xfrm>
              <a:off x="5715000" y="58293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5715000" y="58293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72</xdr:col>
      <xdr:colOff>247650</xdr:colOff>
      <xdr:row>31</xdr:row>
      <xdr:rowOff>19050</xdr:rowOff>
    </xdr:from>
    <xdr:ext cx="130997" cy="1781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00000000-0008-0000-0500-000013000000}"/>
                </a:ext>
              </a:extLst>
            </xdr:cNvPr>
            <xdr:cNvSpPr txBox="1"/>
          </xdr:nvSpPr>
          <xdr:spPr>
            <a:xfrm>
              <a:off x="93916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93916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𝐼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73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00000000-0008-0000-0500-000014000000}"/>
                </a:ext>
              </a:extLst>
            </xdr:cNvPr>
            <xdr:cNvSpPr txBox="1"/>
          </xdr:nvSpPr>
          <xdr:spPr>
            <a:xfrm>
              <a:off x="2686050" y="58293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2686050" y="58293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74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00000000-0008-0000-0500-000015000000}"/>
                </a:ext>
              </a:extLst>
            </xdr:cNvPr>
            <xdr:cNvSpPr txBox="1"/>
          </xdr:nvSpPr>
          <xdr:spPr>
            <a:xfrm>
              <a:off x="6934200" y="58388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6934200" y="58388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75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id="{00000000-0008-0000-0500-000016000000}"/>
                </a:ext>
              </a:extLst>
            </xdr:cNvPr>
            <xdr:cNvSpPr txBox="1"/>
          </xdr:nvSpPr>
          <xdr:spPr>
            <a:xfrm>
              <a:off x="847725" y="58435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847725" y="58435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77</xdr:col>
      <xdr:colOff>200025</xdr:colOff>
      <xdr:row>31</xdr:row>
      <xdr:rowOff>9525</xdr:rowOff>
    </xdr:from>
    <xdr:ext cx="305020" cy="1799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00000000-0008-0000-0500-000017000000}"/>
                </a:ext>
              </a:extLst>
            </xdr:cNvPr>
            <xdr:cNvSpPr txBox="1"/>
          </xdr:nvSpPr>
          <xdr:spPr>
            <a:xfrm>
              <a:off x="47939325" y="5829300"/>
              <a:ext cx="305020" cy="1799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GB" sz="1100" b="0" i="0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47939325" y="5829300"/>
              <a:ext cx="305020" cy="1799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̃_(𝑡−1)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78</xdr:col>
      <xdr:colOff>200025</xdr:colOff>
      <xdr:row>31</xdr:row>
      <xdr:rowOff>9525</xdr:rowOff>
    </xdr:from>
    <xdr:ext cx="309572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>
              <a:extLst>
                <a:ext uri="{FF2B5EF4-FFF2-40B4-BE49-F238E27FC236}">
                  <a16:creationId xmlns:a16="http://schemas.microsoft.com/office/drawing/2014/main" id="{00000000-0008-0000-0500-000018000000}"/>
                </a:ext>
              </a:extLst>
            </xdr:cNvPr>
            <xdr:cNvSpPr txBox="1"/>
          </xdr:nvSpPr>
          <xdr:spPr>
            <a:xfrm>
              <a:off x="48548925" y="5829300"/>
              <a:ext cx="309572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GB" sz="1100" b="0" i="0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48548925" y="5829300"/>
              <a:ext cx="309572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̃_(𝑡−1)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7951</xdr:colOff>
      <xdr:row>33</xdr:row>
      <xdr:rowOff>7951</xdr:rowOff>
    </xdr:from>
    <xdr:to>
      <xdr:col>26</xdr:col>
      <xdr:colOff>389614</xdr:colOff>
      <xdr:row>57</xdr:row>
      <xdr:rowOff>127221</xdr:rowOff>
    </xdr:to>
    <xdr:graphicFrame macro="">
      <xdr:nvGraphicFramePr>
        <xdr:cNvPr id="6145" name="Chart 1">
          <a:extLst>
            <a:ext uri="{FF2B5EF4-FFF2-40B4-BE49-F238E27FC236}">
              <a16:creationId xmlns:a16="http://schemas.microsoft.com/office/drawing/2014/main" id="{00000000-0008-0000-0600-000001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612250</xdr:colOff>
      <xdr:row>32</xdr:row>
      <xdr:rowOff>151075</xdr:rowOff>
    </xdr:from>
    <xdr:to>
      <xdr:col>37</xdr:col>
      <xdr:colOff>365760</xdr:colOff>
      <xdr:row>57</xdr:row>
      <xdr:rowOff>119270</xdr:rowOff>
    </xdr:to>
    <xdr:graphicFrame macro="">
      <xdr:nvGraphicFramePr>
        <xdr:cNvPr id="6146" name="Chart 2">
          <a:extLst>
            <a:ext uri="{FF2B5EF4-FFF2-40B4-BE49-F238E27FC236}">
              <a16:creationId xmlns:a16="http://schemas.microsoft.com/office/drawing/2014/main" id="{00000000-0008-0000-0600-000002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59</xdr:row>
      <xdr:rowOff>4</xdr:rowOff>
    </xdr:from>
    <xdr:to>
      <xdr:col>26</xdr:col>
      <xdr:colOff>397565</xdr:colOff>
      <xdr:row>84</xdr:row>
      <xdr:rowOff>152401</xdr:rowOff>
    </xdr:to>
    <xdr:graphicFrame macro="">
      <xdr:nvGraphicFramePr>
        <xdr:cNvPr id="6147" name="Chart 3">
          <a:extLst>
            <a:ext uri="{FF2B5EF4-FFF2-40B4-BE49-F238E27FC236}">
              <a16:creationId xmlns:a16="http://schemas.microsoft.com/office/drawing/2014/main" id="{00000000-0008-0000-0600-000003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59</xdr:row>
      <xdr:rowOff>3</xdr:rowOff>
    </xdr:from>
    <xdr:to>
      <xdr:col>37</xdr:col>
      <xdr:colOff>405517</xdr:colOff>
      <xdr:row>85</xdr:row>
      <xdr:rowOff>0</xdr:rowOff>
    </xdr:to>
    <xdr:graphicFrame macro="">
      <xdr:nvGraphicFramePr>
        <xdr:cNvPr id="6148" name="Chart 4">
          <a:extLst>
            <a:ext uri="{FF2B5EF4-FFF2-40B4-BE49-F238E27FC236}">
              <a16:creationId xmlns:a16="http://schemas.microsoft.com/office/drawing/2014/main" id="{00000000-0008-0000-0600-000004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600075</xdr:colOff>
      <xdr:row>86</xdr:row>
      <xdr:rowOff>1</xdr:rowOff>
    </xdr:from>
    <xdr:to>
      <xdr:col>26</xdr:col>
      <xdr:colOff>411894</xdr:colOff>
      <xdr:row>111</xdr:row>
      <xdr:rowOff>1</xdr:rowOff>
    </xdr:to>
    <xdr:graphicFrame macro="">
      <xdr:nvGraphicFramePr>
        <xdr:cNvPr id="6149" name="Chart 5">
          <a:extLst>
            <a:ext uri="{FF2B5EF4-FFF2-40B4-BE49-F238E27FC236}">
              <a16:creationId xmlns:a16="http://schemas.microsoft.com/office/drawing/2014/main" id="{00000000-0008-0000-0600-000005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26</xdr:col>
      <xdr:colOff>608026</xdr:colOff>
      <xdr:row>85</xdr:row>
      <xdr:rowOff>160351</xdr:rowOff>
    </xdr:from>
    <xdr:to>
      <xdr:col>37</xdr:col>
      <xdr:colOff>427796</xdr:colOff>
      <xdr:row>111</xdr:row>
      <xdr:rowOff>6377</xdr:rowOff>
    </xdr:to>
    <xdr:graphicFrame macro="">
      <xdr:nvGraphicFramePr>
        <xdr:cNvPr id="6150" name="Chart 6">
          <a:extLst>
            <a:ext uri="{FF2B5EF4-FFF2-40B4-BE49-F238E27FC236}">
              <a16:creationId xmlns:a16="http://schemas.microsoft.com/office/drawing/2014/main" id="{00000000-0008-0000-0600-000006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600-000008000000}"/>
                </a:ext>
              </a:extLst>
            </xdr:cNvPr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847725" y="57673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2686050" y="57531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600-00000A000000}"/>
                </a:ext>
              </a:extLst>
            </xdr:cNvPr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5114925" y="57626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5715000" y="57531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6334125" y="57531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6934200" y="57626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190500</xdr:colOff>
      <xdr:row>31</xdr:row>
      <xdr:rowOff>9525</xdr:rowOff>
    </xdr:from>
    <xdr:ext cx="1853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7505700" y="5753100"/>
              <a:ext cx="1853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𝑤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15</xdr:col>
      <xdr:colOff>247650</xdr:colOff>
      <xdr:row>31</xdr:row>
      <xdr:rowOff>19050</xdr:rowOff>
    </xdr:from>
    <xdr:ext cx="130997" cy="1781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0000000-0008-0000-0600-00000F000000}"/>
                </a:ext>
              </a:extLst>
            </xdr:cNvPr>
            <xdr:cNvSpPr txBox="1"/>
          </xdr:nvSpPr>
          <xdr:spPr>
            <a:xfrm>
              <a:off x="93916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93916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𝐼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69</xdr:col>
      <xdr:colOff>238125</xdr:colOff>
      <xdr:row>31</xdr:row>
      <xdr:rowOff>19050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00000000-0008-0000-0600-000010000000}"/>
                </a:ext>
              </a:extLst>
            </xdr:cNvPr>
            <xdr:cNvSpPr txBox="1"/>
          </xdr:nvSpPr>
          <xdr:spPr>
            <a:xfrm>
              <a:off x="43100625" y="58388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43100625" y="5838825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𝐾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70</xdr:col>
      <xdr:colOff>238125</xdr:colOff>
      <xdr:row>31</xdr:row>
      <xdr:rowOff>9525</xdr:rowOff>
    </xdr:from>
    <xdr:ext cx="160813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00000000-0008-0000-0600-000011000000}"/>
                </a:ext>
              </a:extLst>
            </xdr:cNvPr>
            <xdr:cNvSpPr txBox="1"/>
          </xdr:nvSpPr>
          <xdr:spPr>
            <a:xfrm>
              <a:off x="43710225" y="58293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43710225" y="5829300"/>
              <a:ext cx="160813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𝐿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71</xdr:col>
      <xdr:colOff>228600</xdr:colOff>
      <xdr:row>31</xdr:row>
      <xdr:rowOff>9525</xdr:rowOff>
    </xdr:from>
    <xdr:ext cx="161711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00000000-0008-0000-0600-000012000000}"/>
                </a:ext>
              </a:extLst>
            </xdr:cNvPr>
            <xdr:cNvSpPr txBox="1"/>
          </xdr:nvSpPr>
          <xdr:spPr>
            <a:xfrm>
              <a:off x="44310300" y="58293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44310300" y="5829300"/>
              <a:ext cx="161711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𝐶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72</xdr:col>
      <xdr:colOff>247650</xdr:colOff>
      <xdr:row>31</xdr:row>
      <xdr:rowOff>19050</xdr:rowOff>
    </xdr:from>
    <xdr:ext cx="130997" cy="1781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00000000-0008-0000-0600-000013000000}"/>
                </a:ext>
              </a:extLst>
            </xdr:cNvPr>
            <xdr:cNvSpPr txBox="1"/>
          </xdr:nvSpPr>
          <xdr:spPr>
            <a:xfrm>
              <a:off x="449389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44938950" y="5838825"/>
              <a:ext cx="130997" cy="1781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𝐼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73</xdr:col>
      <xdr:colOff>247650</xdr:colOff>
      <xdr:row>31</xdr:row>
      <xdr:rowOff>9525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00000000-0008-0000-0600-000014000000}"/>
                </a:ext>
              </a:extLst>
            </xdr:cNvPr>
            <xdr:cNvSpPr txBox="1"/>
          </xdr:nvSpPr>
          <xdr:spPr>
            <a:xfrm>
              <a:off x="45548550" y="58293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45548550" y="5829300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74</xdr:col>
      <xdr:colOff>228600</xdr:colOff>
      <xdr:row>31</xdr:row>
      <xdr:rowOff>19050</xdr:rowOff>
    </xdr:from>
    <xdr:ext cx="147669" cy="1788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00000000-0008-0000-0600-000015000000}"/>
                </a:ext>
              </a:extLst>
            </xdr:cNvPr>
            <xdr:cNvSpPr txBox="1"/>
          </xdr:nvSpPr>
          <xdr:spPr>
            <a:xfrm>
              <a:off x="46139100" y="58388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46139100" y="5838825"/>
              <a:ext cx="147669" cy="1788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𝑌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75</xdr:col>
      <xdr:colOff>238125</xdr:colOff>
      <xdr:row>31</xdr:row>
      <xdr:rowOff>23812</xdr:rowOff>
    </xdr:from>
    <xdr:ext cx="175113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id="{00000000-0008-0000-0600-000016000000}"/>
                </a:ext>
              </a:extLst>
            </xdr:cNvPr>
            <xdr:cNvSpPr txBox="1"/>
          </xdr:nvSpPr>
          <xdr:spPr>
            <a:xfrm>
              <a:off x="46758225" y="58435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46758225" y="5843587"/>
              <a:ext cx="175113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̃_𝑡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77</xdr:col>
      <xdr:colOff>200025</xdr:colOff>
      <xdr:row>31</xdr:row>
      <xdr:rowOff>9525</xdr:rowOff>
    </xdr:from>
    <xdr:ext cx="305020" cy="1799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00000000-0008-0000-0600-000017000000}"/>
                </a:ext>
              </a:extLst>
            </xdr:cNvPr>
            <xdr:cNvSpPr txBox="1"/>
          </xdr:nvSpPr>
          <xdr:spPr>
            <a:xfrm>
              <a:off x="47939325" y="5829300"/>
              <a:ext cx="305020" cy="1799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GB" sz="1100" b="0" i="0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47939325" y="5829300"/>
              <a:ext cx="305020" cy="1799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𝐺 ̃_(𝑡−1)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78</xdr:col>
      <xdr:colOff>200025</xdr:colOff>
      <xdr:row>31</xdr:row>
      <xdr:rowOff>9525</xdr:rowOff>
    </xdr:from>
    <xdr:ext cx="309572" cy="179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>
              <a:extLst>
                <a:ext uri="{FF2B5EF4-FFF2-40B4-BE49-F238E27FC236}">
                  <a16:creationId xmlns:a16="http://schemas.microsoft.com/office/drawing/2014/main" id="{00000000-0008-0000-0600-000018000000}"/>
                </a:ext>
              </a:extLst>
            </xdr:cNvPr>
            <xdr:cNvSpPr txBox="1"/>
          </xdr:nvSpPr>
          <xdr:spPr>
            <a:xfrm>
              <a:off x="48548925" y="5829300"/>
              <a:ext cx="309572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GB" sz="1100" b="0" i="0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48548925" y="5829300"/>
              <a:ext cx="309572" cy="179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𝐴 ̃_(𝑡−1)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seg.ulisboa.pt/aquila/homepage/lukost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macrotrends.net/2526/sp-500-historical-annual-returns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C29"/>
  <sheetViews>
    <sheetView tabSelected="1" workbookViewId="0"/>
  </sheetViews>
  <sheetFormatPr defaultRowHeight="12.75" x14ac:dyDescent="0.2"/>
  <cols>
    <col min="3" max="3" width="10.140625" bestFit="1" customWidth="1"/>
  </cols>
  <sheetData>
    <row r="2" spans="1:3" ht="14.25" x14ac:dyDescent="0.2">
      <c r="A2" s="4" t="s">
        <v>158</v>
      </c>
    </row>
    <row r="4" spans="1:3" x14ac:dyDescent="0.2">
      <c r="A4" t="s">
        <v>37</v>
      </c>
    </row>
    <row r="6" spans="1:3" x14ac:dyDescent="0.2">
      <c r="A6" t="s">
        <v>39</v>
      </c>
    </row>
    <row r="8" spans="1:3" ht="16.5" x14ac:dyDescent="0.25">
      <c r="A8" s="4" t="s">
        <v>63</v>
      </c>
    </row>
    <row r="10" spans="1:3" x14ac:dyDescent="0.2">
      <c r="A10" t="s">
        <v>38</v>
      </c>
    </row>
    <row r="12" spans="1:3" ht="16.5" x14ac:dyDescent="0.3">
      <c r="C12" s="1" t="s">
        <v>64</v>
      </c>
    </row>
    <row r="14" spans="1:3" ht="15.75" x14ac:dyDescent="0.3">
      <c r="A14" s="4" t="s">
        <v>65</v>
      </c>
    </row>
    <row r="16" spans="1:3" x14ac:dyDescent="0.2">
      <c r="A16" s="4" t="s">
        <v>40</v>
      </c>
    </row>
    <row r="18" spans="1:3" x14ac:dyDescent="0.2">
      <c r="A18" t="s">
        <v>41</v>
      </c>
    </row>
    <row r="20" spans="1:3" x14ac:dyDescent="0.2">
      <c r="A20" t="s">
        <v>61</v>
      </c>
    </row>
    <row r="22" spans="1:3" x14ac:dyDescent="0.2">
      <c r="A22" t="s">
        <v>42</v>
      </c>
    </row>
    <row r="24" spans="1:3" x14ac:dyDescent="0.2">
      <c r="A24" s="4" t="s">
        <v>62</v>
      </c>
    </row>
    <row r="25" spans="1:3" x14ac:dyDescent="0.2">
      <c r="A25" s="1" t="s">
        <v>59</v>
      </c>
    </row>
    <row r="27" spans="1:3" x14ac:dyDescent="0.2">
      <c r="A27" s="13" t="s">
        <v>157</v>
      </c>
    </row>
    <row r="29" spans="1:3" x14ac:dyDescent="0.2">
      <c r="A29" s="4" t="s">
        <v>66</v>
      </c>
      <c r="C29" s="15">
        <f>DATE(2025,10,20)</f>
        <v>45950</v>
      </c>
    </row>
  </sheetData>
  <phoneticPr fontId="6" type="noConversion"/>
  <hyperlinks>
    <hyperlink ref="A27" r:id="rId1" xr:uid="{263F0AE6-5AF3-48BA-96CA-570DD3F0724F}"/>
  </hyperlinks>
  <pageMargins left="0.75" right="0.75" top="1" bottom="1" header="0.5" footer="0.5"/>
  <pageSetup paperSize="9" orientation="portrait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3"/>
  <sheetViews>
    <sheetView workbookViewId="0"/>
  </sheetViews>
  <sheetFormatPr defaultRowHeight="12.75" x14ac:dyDescent="0.2"/>
  <cols>
    <col min="2" max="2" width="13.140625" bestFit="1" customWidth="1"/>
  </cols>
  <sheetData>
    <row r="1" spans="1:16" x14ac:dyDescent="0.2">
      <c r="A1" t="s">
        <v>0</v>
      </c>
      <c r="L1" t="s">
        <v>20</v>
      </c>
    </row>
    <row r="3" spans="1:16" ht="15.75" x14ac:dyDescent="0.3">
      <c r="A3" s="2" t="s">
        <v>1</v>
      </c>
      <c r="B3" s="11">
        <f>(1/3)</f>
        <v>0.33333333333333331</v>
      </c>
      <c r="L3" s="1" t="s">
        <v>75</v>
      </c>
      <c r="M3">
        <f>(B8/(1+B8)/B6)</f>
        <v>1.477832512315271E-2</v>
      </c>
    </row>
    <row r="4" spans="1:16" ht="15.75" x14ac:dyDescent="0.3">
      <c r="A4" s="3" t="s">
        <v>2</v>
      </c>
      <c r="B4" s="11">
        <v>2.2535211259999999</v>
      </c>
      <c r="L4" s="1" t="s">
        <v>76</v>
      </c>
      <c r="M4">
        <f>((1-A15)/A15/B7)</f>
        <v>1.9999971329814943</v>
      </c>
    </row>
    <row r="5" spans="1:16" ht="15.75" x14ac:dyDescent="0.3">
      <c r="A5" s="2" t="s">
        <v>3</v>
      </c>
      <c r="B5" s="11">
        <v>2.5000000000000001E-2</v>
      </c>
      <c r="L5" s="1" t="s">
        <v>77</v>
      </c>
      <c r="M5">
        <f>(B6*M4)</f>
        <v>1.9999971329814943</v>
      </c>
    </row>
    <row r="6" spans="1:16" ht="15.75" x14ac:dyDescent="0.3">
      <c r="A6" s="2" t="s">
        <v>4</v>
      </c>
      <c r="B6" s="11">
        <v>1</v>
      </c>
      <c r="L6" s="1" t="s">
        <v>78</v>
      </c>
      <c r="M6">
        <f>((1-B3)*(B8+B5)/B8)</f>
        <v>1.7777777777777781</v>
      </c>
    </row>
    <row r="7" spans="1:16" ht="15.75" x14ac:dyDescent="0.3">
      <c r="A7" s="2" t="s">
        <v>5</v>
      </c>
      <c r="B7" s="11">
        <v>1</v>
      </c>
      <c r="L7" s="1" t="s">
        <v>79</v>
      </c>
      <c r="M7">
        <f>(B18/B17)</f>
        <v>0.12000000000000004</v>
      </c>
    </row>
    <row r="8" spans="1:16" ht="15.75" x14ac:dyDescent="0.3">
      <c r="A8" s="2" t="s">
        <v>6</v>
      </c>
      <c r="B8" s="11">
        <v>1.4999999999999999E-2</v>
      </c>
      <c r="L8" s="1" t="s">
        <v>80</v>
      </c>
      <c r="M8">
        <f>(M7*B19/B18)</f>
        <v>7.0999898244805543E-2</v>
      </c>
    </row>
    <row r="9" spans="1:16" ht="15.75" x14ac:dyDescent="0.3">
      <c r="A9" s="3" t="s">
        <v>68</v>
      </c>
      <c r="B9" s="11">
        <v>0.19245008960000001</v>
      </c>
      <c r="L9" s="1" t="s">
        <v>81</v>
      </c>
      <c r="M9">
        <f>(M7*B9/B18)</f>
        <v>2.3999977047655541E-2</v>
      </c>
    </row>
    <row r="10" spans="1:16" ht="14.25" x14ac:dyDescent="0.25">
      <c r="A10" s="3" t="s">
        <v>69</v>
      </c>
      <c r="B10" s="11">
        <v>1</v>
      </c>
    </row>
    <row r="11" spans="1:16" x14ac:dyDescent="0.2">
      <c r="L11" s="4" t="s">
        <v>21</v>
      </c>
      <c r="O11" t="s">
        <v>22</v>
      </c>
    </row>
    <row r="12" spans="1:16" x14ac:dyDescent="0.2">
      <c r="A12" s="4" t="s">
        <v>7</v>
      </c>
      <c r="F12" t="s">
        <v>8</v>
      </c>
    </row>
    <row r="13" spans="1:16" ht="15.75" x14ac:dyDescent="0.3">
      <c r="L13" s="1" t="s">
        <v>82</v>
      </c>
      <c r="M13">
        <f>((1+$B$3*$M$4+$M$3*$M$6*($M$7*$M$5*(1-$B$3)+$M$8*(1+$B$3*$M$4))/(1+$B$3*$M$4))/(1+$B$3*$M$4+$M$3*$M$6*$M$5))</f>
        <v>0.97198856287999202</v>
      </c>
      <c r="O13">
        <v>1</v>
      </c>
      <c r="P13">
        <f>((($M$13+$M$16)+SQRT($M$13^2+$M$16^2-2*$M$13*$M$16+4*$M$14*$M$15))/2)</f>
        <v>1.0733587842375401</v>
      </c>
    </row>
    <row r="14" spans="1:16" ht="15.75" x14ac:dyDescent="0.3">
      <c r="A14" s="3" t="s">
        <v>67</v>
      </c>
      <c r="F14" s="4" t="s">
        <v>103</v>
      </c>
      <c r="J14" s="9">
        <f>(B17/B18)</f>
        <v>8.3333333333333304</v>
      </c>
      <c r="L14" s="1" t="s">
        <v>83</v>
      </c>
      <c r="M14">
        <f>(-($M$3*$M$6*((1-$B$5)*(1+$B$3*$M$4)+$M$7*$B$3*(1+$M$4)))/((1+$B$3*$M$4)*(1+$B$3*$M$4+$M$3*$M$6*$M$5)))</f>
        <v>-1.6000009174464484E-2</v>
      </c>
      <c r="O14">
        <v>2</v>
      </c>
      <c r="P14">
        <f>((($M$13+$M$16)-SQRT($M$13^2+$M$16^2-2*$M$13*$M$16+4*$M$14*$M$15))/2)</f>
        <v>0.94562975111905834</v>
      </c>
    </row>
    <row r="15" spans="1:16" ht="15.75" x14ac:dyDescent="0.3">
      <c r="A15" s="12">
        <v>0.33333365189124953</v>
      </c>
      <c r="B15" s="11">
        <f>((($B$3/($B$8+$B$5))^($B$3/(1-$B$3))*$B$10*A15)-(((1-A15)^$B$7*(1-$B$3)*$B$10/$B$4*($B$3/($B$8+$B$5))^($B$3/(1-$B$3)))^(1/$B$6))-$B$5*(($B$3/($B$8+$B$5))^(1/(1-$B$3))*$B$10*A15)-$B$9)</f>
        <v>9.9999999980671106E-7</v>
      </c>
      <c r="C15" s="5" t="s">
        <v>35</v>
      </c>
      <c r="F15" t="s">
        <v>18</v>
      </c>
      <c r="J15" s="6">
        <f>(B8)</f>
        <v>1.4999999999999999E-2</v>
      </c>
      <c r="L15" s="1" t="s">
        <v>84</v>
      </c>
      <c r="M15">
        <f>(-((1-$B$3)*$M$7*$M$5+$M$8*(1+$M$4*$B$3))/(1+$B$3*$M$4))</f>
        <v>-0.16699981567462527</v>
      </c>
    </row>
    <row r="16" spans="1:16" ht="15.75" x14ac:dyDescent="0.3">
      <c r="F16" t="s">
        <v>9</v>
      </c>
      <c r="J16" s="6">
        <f>(1-B3)</f>
        <v>0.66666666666666674</v>
      </c>
      <c r="L16" s="1" t="s">
        <v>85</v>
      </c>
      <c r="M16">
        <f>(((1-$B$5)*(1+$B$3*$M$4)+$M$7*$B$3*(1+$M$4))/(1+$B$3*$M$4))</f>
        <v>1.0469999724766066</v>
      </c>
      <c r="O16" s="2" t="s">
        <v>99</v>
      </c>
      <c r="P16">
        <f>(MIN(ABS(P14),ABS(P13)))</f>
        <v>0.94562975111905834</v>
      </c>
    </row>
    <row r="17" spans="1:22" ht="14.25" x14ac:dyDescent="0.25">
      <c r="A17" s="3" t="s">
        <v>70</v>
      </c>
      <c r="B17" s="8">
        <f>((($B$8+$B$5)/$B$3)^(-1/(1-$B$3))*$B$10*A15)</f>
        <v>8.018761402057244</v>
      </c>
      <c r="F17" t="s">
        <v>10</v>
      </c>
      <c r="J17" s="6">
        <f>(B5)</f>
        <v>2.5000000000000001E-2</v>
      </c>
      <c r="O17" s="2" t="s">
        <v>100</v>
      </c>
      <c r="P17">
        <f>(MAX(ABS(P13),ABS(P14)))</f>
        <v>1.0733587842375401</v>
      </c>
    </row>
    <row r="18" spans="1:22" ht="15.75" x14ac:dyDescent="0.3">
      <c r="A18" s="3" t="s">
        <v>71</v>
      </c>
      <c r="B18" s="8">
        <f>((($B$8+$B$5)/$B$3)^(-1/(1-$B$3))*$B$10*A15)^$B$3*($B$10*A15)^(1-$B$3)</f>
        <v>0.96225136824686952</v>
      </c>
      <c r="F18" t="s">
        <v>19</v>
      </c>
      <c r="J18" s="7">
        <f>(LN(0.5)/LN(1-B5))</f>
        <v>27.377851233805632</v>
      </c>
      <c r="L18" s="1" t="s">
        <v>86</v>
      </c>
      <c r="M18">
        <f>(($M$3*$M$6*(1+$M$4)*((1+$B$3*$M$4)*$C$30-(1-$B$3)*$M$7))/((1+$B$3*$M$4+$M$3*$M$6*$M$5)*(1+$B$3*$M$4)))</f>
        <v>4.1352419547566979E-2</v>
      </c>
    </row>
    <row r="19" spans="1:22" ht="15.75" x14ac:dyDescent="0.3">
      <c r="A19" s="3" t="s">
        <v>72</v>
      </c>
      <c r="B19" s="8">
        <f>(((1-A15)^$B$7*(1-$B$3)*$B$10/$B$4*($B$3/($B$8+$B$5))^($B$3/(1-$B$3)))^(1/$B$6))</f>
        <v>0.56933124359543852</v>
      </c>
      <c r="F19" t="s">
        <v>11</v>
      </c>
      <c r="J19" s="6">
        <f>(B19/B18)</f>
        <v>0.59166581870671264</v>
      </c>
      <c r="L19" s="1" t="s">
        <v>87</v>
      </c>
      <c r="M19">
        <f>($M$3*$M$6*$M$9/(1+$B$3*$M$4+$M$3*$M$6*$M$5))</f>
        <v>3.6676204684237039E-4</v>
      </c>
      <c r="V19" s="4"/>
    </row>
    <row r="20" spans="1:22" ht="15.75" x14ac:dyDescent="0.3">
      <c r="A20" s="3" t="s">
        <v>73</v>
      </c>
      <c r="B20" s="8">
        <f>((1-B3)*B10^(1-B3)*(B17/A15)^B3)</f>
        <v>1.9245008972987527</v>
      </c>
      <c r="F20" t="s">
        <v>13</v>
      </c>
      <c r="J20" s="6">
        <f>(B5*B17/B18)</f>
        <v>0.20833333333333329</v>
      </c>
      <c r="L20" s="1" t="s">
        <v>88</v>
      </c>
      <c r="M20">
        <f>((1+$M$4)*(1-$B$3)*$M$7/(1+$B$3*$M$4))</f>
        <v>0.14399994495321319</v>
      </c>
    </row>
    <row r="21" spans="1:22" ht="15.75" x14ac:dyDescent="0.3">
      <c r="A21" s="3" t="s">
        <v>74</v>
      </c>
      <c r="B21">
        <f>(B8+B5)</f>
        <v>0.04</v>
      </c>
      <c r="F21" t="s">
        <v>17</v>
      </c>
      <c r="J21" s="6">
        <f>(B9/B18)</f>
        <v>0.19999980873046277</v>
      </c>
      <c r="L21" s="1" t="s">
        <v>89</v>
      </c>
      <c r="M21">
        <f>(-M9)</f>
        <v>-2.3999977047655541E-2</v>
      </c>
    </row>
    <row r="22" spans="1:22" x14ac:dyDescent="0.2">
      <c r="F22" s="4" t="s">
        <v>101</v>
      </c>
      <c r="J22" s="8">
        <f>(-1/B6)</f>
        <v>-1</v>
      </c>
    </row>
    <row r="23" spans="1:22" x14ac:dyDescent="0.2">
      <c r="F23" s="4" t="s">
        <v>102</v>
      </c>
      <c r="J23" s="8">
        <f>(-1/B7)</f>
        <v>-1</v>
      </c>
      <c r="L23" s="4" t="s">
        <v>23</v>
      </c>
    </row>
    <row r="24" spans="1:22" x14ac:dyDescent="0.2">
      <c r="F24" t="s">
        <v>12</v>
      </c>
      <c r="J24" s="6">
        <f>((1-B3)*B18/B17)</f>
        <v>8.0000000000000029E-2</v>
      </c>
    </row>
    <row r="25" spans="1:22" ht="15.75" x14ac:dyDescent="0.3">
      <c r="L25" s="1" t="s">
        <v>90</v>
      </c>
      <c r="M25">
        <f>(($P$16-$M$16)/$M$15)</f>
        <v>0.60700798350013341</v>
      </c>
      <c r="O25" s="1" t="s">
        <v>93</v>
      </c>
      <c r="P25">
        <f>($M$15*$M$25+$M$16)</f>
        <v>0.94562975111905834</v>
      </c>
      <c r="R25" s="1" t="s">
        <v>96</v>
      </c>
      <c r="S25">
        <f>(($M$4*$B$3-$M$5*$M$25)/(1+$B$3*$M$4))</f>
        <v>-0.32840929773309496</v>
      </c>
    </row>
    <row r="26" spans="1:22" ht="15.75" x14ac:dyDescent="0.3">
      <c r="A26" t="s">
        <v>14</v>
      </c>
      <c r="L26" s="1" t="s">
        <v>91</v>
      </c>
      <c r="M26">
        <f>(($M$18-$M$25*$M$20)/($M$15*$M$25+$C$30-$M$13))</f>
        <v>0.37335563046670567</v>
      </c>
      <c r="O26" s="1" t="s">
        <v>94</v>
      </c>
      <c r="P26">
        <f>($M$15*$M$26+$M$20)</f>
        <v>8.1649623484189832E-2</v>
      </c>
      <c r="R26" s="1" t="s">
        <v>97</v>
      </c>
      <c r="S26">
        <f>(($M$4*(1-$B$3)-$M$5*$M$26)/(1+$B$3*$M$4))</f>
        <v>0.351972940705639</v>
      </c>
    </row>
    <row r="27" spans="1:22" ht="15.75" x14ac:dyDescent="0.3">
      <c r="L27" s="1" t="s">
        <v>92</v>
      </c>
      <c r="M27">
        <f>(($M$19-$M$25*$M$21)/($M$15*$M$25+$G$30-$M$13))</f>
        <v>-0.12106912216182714</v>
      </c>
      <c r="O27" s="1" t="s">
        <v>95</v>
      </c>
      <c r="P27">
        <f>($M$15*$M$27+$M$21)</f>
        <v>-3.7814559627417192E-3</v>
      </c>
      <c r="R27" s="1" t="s">
        <v>98</v>
      </c>
      <c r="S27">
        <f>(-$M$5*$M$27/(1+$B$3*$M$4))</f>
        <v>0.14528282163545198</v>
      </c>
    </row>
    <row r="28" spans="1:22" x14ac:dyDescent="0.2">
      <c r="A28" s="4" t="s">
        <v>58</v>
      </c>
      <c r="E28" t="s">
        <v>16</v>
      </c>
    </row>
    <row r="30" spans="1:22" ht="15.75" x14ac:dyDescent="0.3">
      <c r="B30" s="16" t="s">
        <v>143</v>
      </c>
      <c r="C30" s="11">
        <v>0.95</v>
      </c>
      <c r="F30" s="16" t="s">
        <v>144</v>
      </c>
      <c r="G30" s="11">
        <v>0.95</v>
      </c>
    </row>
    <row r="32" spans="1:22" ht="15.75" x14ac:dyDescent="0.3">
      <c r="A32" s="1" t="s">
        <v>15</v>
      </c>
      <c r="B32" s="1"/>
      <c r="C32" s="16" t="s">
        <v>138</v>
      </c>
      <c r="E32" s="1"/>
      <c r="F32" s="16" t="s">
        <v>137</v>
      </c>
      <c r="I32" s="1"/>
      <c r="J32" s="1"/>
      <c r="K32" s="1"/>
      <c r="L32" s="1"/>
      <c r="M32" s="1"/>
      <c r="N32" s="16" t="s">
        <v>106</v>
      </c>
      <c r="O32" s="16" t="s">
        <v>107</v>
      </c>
    </row>
    <row r="33" spans="1:15" x14ac:dyDescent="0.2">
      <c r="A33">
        <v>0</v>
      </c>
      <c r="B33">
        <v>0</v>
      </c>
      <c r="E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</row>
    <row r="34" spans="1:15" x14ac:dyDescent="0.2">
      <c r="A34">
        <f>(A33+1)</f>
        <v>1</v>
      </c>
      <c r="B34">
        <f>(C34+$C$30*B33)</f>
        <v>0.01</v>
      </c>
      <c r="C34" s="11">
        <v>0.01</v>
      </c>
      <c r="E34">
        <f>(F34+$G$30*E33)</f>
        <v>0</v>
      </c>
      <c r="F34" s="11">
        <v>0</v>
      </c>
      <c r="I34">
        <v>0</v>
      </c>
      <c r="J34">
        <f>($M$25*I34+$M$26*B34+$M$27*E34)</f>
        <v>3.7335563046670566E-3</v>
      </c>
      <c r="K34">
        <f>($S$25*I34+$S$26*B34+$S$27*E34)</f>
        <v>3.51972940705639E-3</v>
      </c>
      <c r="L34">
        <f>($B$3*I34+(1-$B$3)*(K34+B34))</f>
        <v>9.0131529380375938E-3</v>
      </c>
      <c r="M34">
        <f>((1-$B$3)*B34+$B$3*(I34-K34))</f>
        <v>5.4934235309812042E-3</v>
      </c>
      <c r="N34">
        <f>($M$6*(B34+K34-I34)*$B$21)</f>
        <v>9.6140298005734342E-4</v>
      </c>
      <c r="O34">
        <f>($B$19^(1-$B$6)*J34-$B$4*$A$15*(1-$A$15)^(-$B$7)*K34)</f>
        <v>-2.3234166878689832E-4</v>
      </c>
    </row>
    <row r="35" spans="1:15" x14ac:dyDescent="0.2">
      <c r="A35">
        <f>(A34+1)</f>
        <v>2</v>
      </c>
      <c r="B35">
        <f>(C35+$C$30*B34)</f>
        <v>9.4999999999999998E-3</v>
      </c>
      <c r="C35" s="11">
        <v>0</v>
      </c>
      <c r="E35">
        <f t="shared" ref="E35:E98" si="0">(F35+$G$30*E34)</f>
        <v>0</v>
      </c>
      <c r="F35" s="11">
        <v>0</v>
      </c>
      <c r="I35">
        <f>($P$25*I34+$P$26*B34+$P$27*E34)</f>
        <v>8.1649623484189831E-4</v>
      </c>
      <c r="J35">
        <f t="shared" ref="J35:J98" si="1">($M$25*I35+$M$26*B35+$M$27*E35)</f>
        <v>4.042498222480536E-3</v>
      </c>
      <c r="K35">
        <f t="shared" ref="K35:K73" si="2">($S$25*I35+$S$26*B35+$S$27*E35)</f>
        <v>3.0755979816174265E-3</v>
      </c>
      <c r="L35">
        <f t="shared" ref="L35:L73" si="3">($B$3*I35+(1-$B$3)*(K35+B35))</f>
        <v>8.6558973993589184E-3</v>
      </c>
      <c r="M35">
        <f t="shared" ref="M35:M73" si="4">((1-$B$3)*B35+$B$3*(I35-K35))</f>
        <v>5.5802994177414911E-3</v>
      </c>
      <c r="N35">
        <f t="shared" ref="N35:N73" si="5">($M$6*(B35+K35-I35)*$B$21)</f>
        <v>8.3620279088181563E-4</v>
      </c>
      <c r="O35">
        <f t="shared" ref="O35:O98" si="6">($B$19^(1-$B$6)*J35-$B$4*$A$15*(1-$A$15)^(-$B$7)*K35)</f>
        <v>5.770307413719214E-4</v>
      </c>
    </row>
    <row r="36" spans="1:15" x14ac:dyDescent="0.2">
      <c r="A36">
        <f t="shared" ref="A36:A72" si="7">(A35+1)</f>
        <v>3</v>
      </c>
      <c r="B36">
        <f t="shared" ref="B36:B72" si="8">(C36+$C$30*B35)</f>
        <v>9.025E-3</v>
      </c>
      <c r="C36" s="11">
        <v>0</v>
      </c>
      <c r="E36">
        <f t="shared" si="0"/>
        <v>0</v>
      </c>
      <c r="F36" s="11">
        <v>0</v>
      </c>
      <c r="I36">
        <f t="shared" ref="I36:I73" si="9">($P$25*I35+$P$26*B35+$P$27*E35)</f>
        <v>1.5477745544429959E-3</v>
      </c>
      <c r="J36">
        <f t="shared" si="1"/>
        <v>4.3090460761672786E-3</v>
      </c>
      <c r="K36">
        <f t="shared" si="2"/>
        <v>2.6682522353946138E-3</v>
      </c>
      <c r="L36">
        <f t="shared" si="3"/>
        <v>8.311426341744076E-3</v>
      </c>
      <c r="M36">
        <f t="shared" si="4"/>
        <v>5.6431741063494613E-3</v>
      </c>
      <c r="N36">
        <f t="shared" si="5"/>
        <v>7.2145619064544852E-4</v>
      </c>
      <c r="O36">
        <f t="shared" si="6"/>
        <v>1.3025603753629642E-3</v>
      </c>
    </row>
    <row r="37" spans="1:15" x14ac:dyDescent="0.2">
      <c r="A37">
        <f t="shared" si="7"/>
        <v>4</v>
      </c>
      <c r="B37">
        <f t="shared" si="8"/>
        <v>8.5737499999999998E-3</v>
      </c>
      <c r="C37" s="11">
        <v>0</v>
      </c>
      <c r="E37">
        <f t="shared" si="0"/>
        <v>0</v>
      </c>
      <c r="F37" s="11">
        <v>0</v>
      </c>
      <c r="I37">
        <f t="shared" si="9"/>
        <v>2.2005095186511548E-3</v>
      </c>
      <c r="J37">
        <f t="shared" si="1"/>
        <v>4.5367846823032038E-3</v>
      </c>
      <c r="K37">
        <f t="shared" si="2"/>
        <v>2.295060214699756E-3</v>
      </c>
      <c r="L37">
        <f t="shared" si="3"/>
        <v>7.9793766493502227E-3</v>
      </c>
      <c r="M37">
        <f t="shared" si="4"/>
        <v>5.6843164346504667E-3</v>
      </c>
      <c r="N37">
        <f t="shared" si="5"/>
        <v>6.1641249394123394E-4</v>
      </c>
      <c r="O37">
        <f t="shared" si="6"/>
        <v>1.9507976356328465E-3</v>
      </c>
    </row>
    <row r="38" spans="1:15" x14ac:dyDescent="0.2">
      <c r="A38">
        <f t="shared" si="7"/>
        <v>5</v>
      </c>
      <c r="B38">
        <f t="shared" si="8"/>
        <v>8.1450624999999995E-3</v>
      </c>
      <c r="C38" s="11">
        <v>0</v>
      </c>
      <c r="E38">
        <f t="shared" si="0"/>
        <v>0</v>
      </c>
      <c r="F38" s="11">
        <v>0</v>
      </c>
      <c r="I38">
        <f t="shared" si="9"/>
        <v>2.7809107278047832E-3</v>
      </c>
      <c r="J38">
        <f t="shared" si="1"/>
        <v>4.7290399580568916E-3</v>
      </c>
      <c r="K38">
        <f t="shared" si="2"/>
        <v>1.9535646611794251E-3</v>
      </c>
      <c r="L38">
        <f t="shared" si="3"/>
        <v>7.6593883500545449E-3</v>
      </c>
      <c r="M38">
        <f t="shared" si="4"/>
        <v>5.7058236888751198E-3</v>
      </c>
      <c r="N38">
        <f t="shared" si="5"/>
        <v>5.2037094637330799E-4</v>
      </c>
      <c r="O38">
        <f t="shared" si="6"/>
        <v>2.5278371851249161E-3</v>
      </c>
    </row>
    <row r="39" spans="1:15" x14ac:dyDescent="0.2">
      <c r="A39">
        <f t="shared" si="7"/>
        <v>6</v>
      </c>
      <c r="B39">
        <f t="shared" si="8"/>
        <v>7.7378093749999989E-3</v>
      </c>
      <c r="C39" s="11">
        <v>0</v>
      </c>
      <c r="E39">
        <f t="shared" si="0"/>
        <v>0</v>
      </c>
      <c r="F39" s="11">
        <v>0</v>
      </c>
      <c r="I39">
        <f t="shared" si="9"/>
        <v>3.2947532057985502E-3</v>
      </c>
      <c r="J39">
        <f t="shared" si="1"/>
        <v>4.8888961972166885E-3</v>
      </c>
      <c r="K39">
        <f t="shared" si="2"/>
        <v>1.6414719338182474E-3</v>
      </c>
      <c r="L39">
        <f t="shared" si="3"/>
        <v>7.3511052744783482E-3</v>
      </c>
      <c r="M39">
        <f t="shared" si="4"/>
        <v>5.7096333406601012E-3</v>
      </c>
      <c r="N39">
        <f t="shared" si="5"/>
        <v>4.3267755399251188E-4</v>
      </c>
      <c r="O39">
        <f t="shared" si="6"/>
        <v>3.0393477055740649E-3</v>
      </c>
    </row>
    <row r="40" spans="1:15" x14ac:dyDescent="0.2">
      <c r="A40">
        <f t="shared" si="7"/>
        <v>7</v>
      </c>
      <c r="B40">
        <f t="shared" si="8"/>
        <v>7.3509189062499983E-3</v>
      </c>
      <c r="C40" s="11">
        <v>0</v>
      </c>
      <c r="E40">
        <f t="shared" si="0"/>
        <v>0</v>
      </c>
      <c r="F40" s="11">
        <v>0</v>
      </c>
      <c r="I40">
        <f t="shared" si="9"/>
        <v>3.7474058760591867E-3</v>
      </c>
      <c r="J40">
        <f t="shared" si="1"/>
        <v>5.0192122469358324E-3</v>
      </c>
      <c r="K40">
        <f t="shared" si="2"/>
        <v>1.3566416122440202E-3</v>
      </c>
      <c r="L40">
        <f t="shared" si="3"/>
        <v>7.0541756376824079E-3</v>
      </c>
      <c r="M40">
        <f t="shared" si="4"/>
        <v>5.6975340254383881E-3</v>
      </c>
      <c r="N40">
        <f t="shared" si="5"/>
        <v>3.5272210790647697E-4</v>
      </c>
      <c r="O40">
        <f t="shared" si="6"/>
        <v>3.4905997888544297E-3</v>
      </c>
    </row>
    <row r="41" spans="1:15" x14ac:dyDescent="0.2">
      <c r="A41">
        <f t="shared" si="7"/>
        <v>8</v>
      </c>
      <c r="B41">
        <f t="shared" si="8"/>
        <v>6.9833729609374978E-3</v>
      </c>
      <c r="C41" s="11">
        <v>0</v>
      </c>
      <c r="E41">
        <f t="shared" si="0"/>
        <v>0</v>
      </c>
      <c r="F41" s="11">
        <v>0</v>
      </c>
      <c r="I41">
        <f t="shared" si="9"/>
        <v>4.1438582468780703E-3</v>
      </c>
      <c r="J41">
        <f t="shared" si="1"/>
        <v>5.1226366529628208E-3</v>
      </c>
      <c r="K41">
        <f t="shared" si="2"/>
        <v>1.0970767403426956E-3</v>
      </c>
      <c r="L41">
        <f t="shared" si="3"/>
        <v>6.7682525498128192E-3</v>
      </c>
      <c r="M41">
        <f t="shared" si="4"/>
        <v>5.6711758094701234E-3</v>
      </c>
      <c r="N41">
        <f t="shared" si="5"/>
        <v>2.7993539231303995E-4</v>
      </c>
      <c r="O41">
        <f t="shared" si="6"/>
        <v>3.8864920753353903E-3</v>
      </c>
    </row>
    <row r="42" spans="1:15" x14ac:dyDescent="0.2">
      <c r="A42">
        <f t="shared" si="7"/>
        <v>9</v>
      </c>
      <c r="B42">
        <f t="shared" si="8"/>
        <v>6.6342043128906226E-3</v>
      </c>
      <c r="C42" s="11">
        <v>0</v>
      </c>
      <c r="E42">
        <f t="shared" si="0"/>
        <v>0</v>
      </c>
      <c r="F42" s="11">
        <v>0</v>
      </c>
      <c r="I42">
        <f t="shared" si="9"/>
        <v>4.4887454155781862E-3</v>
      </c>
      <c r="J42">
        <f t="shared" si="1"/>
        <v>5.2016218370397995E-3</v>
      </c>
      <c r="K42">
        <f t="shared" si="2"/>
        <v>8.6091467161746385E-4</v>
      </c>
      <c r="L42">
        <f t="shared" si="3"/>
        <v>6.4929944615314539E-3</v>
      </c>
      <c r="M42">
        <f t="shared" si="4"/>
        <v>5.6320797899139892E-3</v>
      </c>
      <c r="N42">
        <f t="shared" si="5"/>
        <v>2.1378656490168184E-4</v>
      </c>
      <c r="O42">
        <f t="shared" si="6"/>
        <v>4.231575746383099E-3</v>
      </c>
    </row>
    <row r="43" spans="1:15" x14ac:dyDescent="0.2">
      <c r="A43">
        <f t="shared" si="7"/>
        <v>10</v>
      </c>
      <c r="B43">
        <f t="shared" si="8"/>
        <v>6.302494097246091E-3</v>
      </c>
      <c r="C43" s="11">
        <v>0</v>
      </c>
      <c r="E43">
        <f t="shared" si="0"/>
        <v>0</v>
      </c>
      <c r="F43" s="11">
        <v>0</v>
      </c>
      <c r="I43">
        <f t="shared" si="9"/>
        <v>4.7863714944347217E-3</v>
      </c>
      <c r="J43">
        <f t="shared" si="1"/>
        <v>5.2584373663093452E-3</v>
      </c>
      <c r="K43">
        <f t="shared" si="2"/>
        <v>6.4641848001062712E-4</v>
      </c>
      <c r="L43">
        <f t="shared" si="3"/>
        <v>6.2280655496493864E-3</v>
      </c>
      <c r="M43">
        <f t="shared" si="4"/>
        <v>5.5816470696387595E-3</v>
      </c>
      <c r="N43">
        <f t="shared" si="5"/>
        <v>1.5378069922289755E-4</v>
      </c>
      <c r="O43">
        <f t="shared" si="6"/>
        <v>4.5300774717283183E-3</v>
      </c>
    </row>
    <row r="44" spans="1:15" x14ac:dyDescent="0.2">
      <c r="A44">
        <f t="shared" si="7"/>
        <v>11</v>
      </c>
      <c r="B44">
        <f t="shared" si="8"/>
        <v>5.9873693923837863E-3</v>
      </c>
      <c r="C44" s="11">
        <v>0</v>
      </c>
      <c r="E44">
        <f t="shared" si="0"/>
        <v>0</v>
      </c>
      <c r="F44" s="11">
        <v>0</v>
      </c>
      <c r="I44">
        <f t="shared" si="9"/>
        <v>5.0407315550971337E-3</v>
      </c>
      <c r="J44">
        <f t="shared" si="1"/>
        <v>5.2951823709555083E-3</v>
      </c>
      <c r="K44">
        <f t="shared" si="2"/>
        <v>4.5196890205775496E-4</v>
      </c>
      <c r="L44">
        <f t="shared" si="3"/>
        <v>5.9731360479934057E-3</v>
      </c>
      <c r="M44">
        <f t="shared" si="4"/>
        <v>5.5211671459356512E-3</v>
      </c>
      <c r="N44">
        <f t="shared" si="5"/>
        <v>9.9456479242269016E-5</v>
      </c>
      <c r="O44">
        <f t="shared" si="6"/>
        <v>4.7859209063833988E-3</v>
      </c>
    </row>
    <row r="45" spans="1:15" x14ac:dyDescent="0.2">
      <c r="A45">
        <f t="shared" si="7"/>
        <v>12</v>
      </c>
      <c r="B45">
        <f t="shared" si="8"/>
        <v>5.6880009227645969E-3</v>
      </c>
      <c r="C45" s="11">
        <v>0</v>
      </c>
      <c r="E45">
        <f t="shared" si="0"/>
        <v>0</v>
      </c>
      <c r="F45" s="11">
        <v>0</v>
      </c>
      <c r="I45">
        <f t="shared" si="9"/>
        <v>5.2555321824533851E-3</v>
      </c>
      <c r="J45">
        <f t="shared" si="1"/>
        <v>5.3137971629050647E-3</v>
      </c>
      <c r="K45">
        <f t="shared" si="2"/>
        <v>2.7605677826864745E-4</v>
      </c>
      <c r="L45">
        <f t="shared" si="3"/>
        <v>5.7278825281732917E-3</v>
      </c>
      <c r="M45">
        <f t="shared" si="4"/>
        <v>5.451825749904644E-3</v>
      </c>
      <c r="N45">
        <f t="shared" si="5"/>
        <v>5.038403687679001E-5</v>
      </c>
      <c r="O45">
        <f t="shared" si="6"/>
        <v>5.0027468261095815E-3</v>
      </c>
    </row>
    <row r="46" spans="1:15" x14ac:dyDescent="0.2">
      <c r="A46">
        <f t="shared" si="7"/>
        <v>13</v>
      </c>
      <c r="B46">
        <f t="shared" si="8"/>
        <v>5.4036008766263667E-3</v>
      </c>
      <c r="C46" s="11">
        <v>0</v>
      </c>
      <c r="E46">
        <f t="shared" si="0"/>
        <v>0</v>
      </c>
      <c r="F46" s="11">
        <v>0</v>
      </c>
      <c r="I46">
        <f t="shared" si="9"/>
        <v>5.4342107234130492E-3</v>
      </c>
      <c r="J46">
        <f t="shared" si="1"/>
        <v>5.316074105217037E-3</v>
      </c>
      <c r="K46">
        <f t="shared" si="2"/>
        <v>1.172759635360177E-4</v>
      </c>
      <c r="L46">
        <f t="shared" si="3"/>
        <v>5.4919881345792728E-3</v>
      </c>
      <c r="M46">
        <f t="shared" si="4"/>
        <v>5.3747121710432553E-3</v>
      </c>
      <c r="N46">
        <f t="shared" si="5"/>
        <v>6.1629238577304917E-6</v>
      </c>
      <c r="O46">
        <f t="shared" si="6"/>
        <v>5.1839319850898744E-3</v>
      </c>
    </row>
    <row r="47" spans="1:15" x14ac:dyDescent="0.2">
      <c r="A47">
        <f t="shared" si="7"/>
        <v>14</v>
      </c>
      <c r="B47">
        <f t="shared" si="8"/>
        <v>5.1334208327950479E-3</v>
      </c>
      <c r="C47" s="11">
        <v>0</v>
      </c>
      <c r="E47">
        <f t="shared" si="0"/>
        <v>0</v>
      </c>
      <c r="F47" s="11">
        <v>0</v>
      </c>
      <c r="I47">
        <f t="shared" si="9"/>
        <v>5.579953310944981E-3</v>
      </c>
      <c r="J47">
        <f t="shared" si="1"/>
        <v>5.303667778780722E-3</v>
      </c>
      <c r="K47">
        <f t="shared" si="2"/>
        <v>-2.5683321832436004E-5</v>
      </c>
      <c r="L47">
        <f t="shared" si="3"/>
        <v>5.2651427776234019E-3</v>
      </c>
      <c r="M47">
        <f t="shared" si="4"/>
        <v>5.2908260994558379E-3</v>
      </c>
      <c r="N47">
        <f t="shared" si="5"/>
        <v>-3.3579790220968486E-5</v>
      </c>
      <c r="O47">
        <f t="shared" si="6"/>
        <v>5.3326067744326657E-3</v>
      </c>
    </row>
    <row r="48" spans="1:15" x14ac:dyDescent="0.2">
      <c r="A48">
        <f t="shared" si="7"/>
        <v>15</v>
      </c>
      <c r="B48">
        <f t="shared" si="8"/>
        <v>4.8767497911552955E-3</v>
      </c>
      <c r="C48" s="11">
        <v>0</v>
      </c>
      <c r="E48">
        <f t="shared" si="0"/>
        <v>0</v>
      </c>
      <c r="F48" s="11">
        <v>0</v>
      </c>
      <c r="I48">
        <f t="shared" si="9"/>
        <v>5.6957117388684803E-3</v>
      </c>
      <c r="J48">
        <f t="shared" si="1"/>
        <v>5.2781044901137556E-3</v>
      </c>
      <c r="K48">
        <f t="shared" si="2"/>
        <v>-1.5404072717340248E-4</v>
      </c>
      <c r="L48">
        <f t="shared" si="3"/>
        <v>5.0470432889440885E-3</v>
      </c>
      <c r="M48">
        <f t="shared" si="4"/>
        <v>5.2010840161174909E-3</v>
      </c>
      <c r="N48">
        <f t="shared" si="5"/>
        <v>-6.9191301325268443E-5</v>
      </c>
      <c r="O48">
        <f t="shared" si="6"/>
        <v>5.4516717553988684E-3</v>
      </c>
    </row>
    <row r="49" spans="1:15" x14ac:dyDescent="0.2">
      <c r="A49">
        <f t="shared" si="7"/>
        <v>16</v>
      </c>
      <c r="B49">
        <f t="shared" si="8"/>
        <v>4.6329123015975303E-3</v>
      </c>
      <c r="C49" s="11">
        <v>0</v>
      </c>
      <c r="E49">
        <f t="shared" si="0"/>
        <v>0</v>
      </c>
      <c r="F49" s="11">
        <v>0</v>
      </c>
      <c r="I49">
        <f t="shared" si="9"/>
        <v>5.784219258346531E-3</v>
      </c>
      <c r="J49">
        <f t="shared" si="1"/>
        <v>5.2407911613914669E-3</v>
      </c>
      <c r="K49">
        <f t="shared" si="2"/>
        <v>-2.6893161774321469E-4</v>
      </c>
      <c r="L49">
        <f t="shared" si="3"/>
        <v>4.8373935420183874E-3</v>
      </c>
      <c r="M49">
        <f t="shared" si="4"/>
        <v>5.1063251597616025E-3</v>
      </c>
      <c r="N49">
        <f t="shared" si="5"/>
        <v>-1.0099474307500203E-4</v>
      </c>
      <c r="O49">
        <f t="shared" si="6"/>
        <v>5.5438131367931175E-3</v>
      </c>
    </row>
    <row r="50" spans="1:15" x14ac:dyDescent="0.2">
      <c r="A50">
        <f t="shared" si="7"/>
        <v>17</v>
      </c>
      <c r="B50">
        <f t="shared" si="8"/>
        <v>4.4012666865176535E-3</v>
      </c>
      <c r="C50" s="11">
        <v>0</v>
      </c>
      <c r="E50">
        <f t="shared" si="0"/>
        <v>0</v>
      </c>
      <c r="F50" s="11">
        <v>0</v>
      </c>
      <c r="I50">
        <f t="shared" si="9"/>
        <v>5.8480053627490043E-3</v>
      </c>
      <c r="J50">
        <f t="shared" si="1"/>
        <v>5.1930236413371463E-3</v>
      </c>
      <c r="K50">
        <f t="shared" si="2"/>
        <v>-3.7141255583639167E-4</v>
      </c>
      <c r="L50">
        <f t="shared" si="3"/>
        <v>4.6359045413705098E-3</v>
      </c>
      <c r="M50">
        <f t="shared" si="4"/>
        <v>5.0073170972069012E-3</v>
      </c>
      <c r="N50">
        <f t="shared" si="5"/>
        <v>-1.2929075428037281E-4</v>
      </c>
      <c r="O50">
        <f t="shared" si="6"/>
        <v>5.6115172617711047E-3</v>
      </c>
    </row>
    <row r="51" spans="1:15" x14ac:dyDescent="0.2">
      <c r="A51">
        <f t="shared" si="7"/>
        <v>18</v>
      </c>
      <c r="B51">
        <f t="shared" si="8"/>
        <v>4.1812033521917711E-3</v>
      </c>
      <c r="C51" s="11">
        <v>0</v>
      </c>
      <c r="E51">
        <f t="shared" si="0"/>
        <v>0</v>
      </c>
      <c r="F51" s="11">
        <v>0</v>
      </c>
      <c r="I51">
        <f t="shared" si="9"/>
        <v>5.8894096235269332E-3</v>
      </c>
      <c r="J51">
        <f t="shared" si="1"/>
        <v>5.1359944732504255E-3</v>
      </c>
      <c r="K51">
        <f t="shared" si="2"/>
        <v>-4.6246643896579809E-4</v>
      </c>
      <c r="L51">
        <f t="shared" si="3"/>
        <v>4.4422944833262933E-3</v>
      </c>
      <c r="M51">
        <f t="shared" si="4"/>
        <v>4.904760922292091E-3</v>
      </c>
      <c r="N51">
        <f t="shared" si="5"/>
        <v>-1.5435894828806832E-4</v>
      </c>
      <c r="O51">
        <f t="shared" si="6"/>
        <v>5.6570841653750285E-3</v>
      </c>
    </row>
    <row r="52" spans="1:15" x14ac:dyDescent="0.2">
      <c r="A52">
        <f t="shared" si="7"/>
        <v>19</v>
      </c>
      <c r="B52">
        <f t="shared" si="8"/>
        <v>3.972143184582182E-3</v>
      </c>
      <c r="C52" s="11">
        <v>0</v>
      </c>
      <c r="E52">
        <f t="shared" si="0"/>
        <v>0</v>
      </c>
      <c r="F52" s="11">
        <v>0</v>
      </c>
      <c r="I52">
        <f t="shared" si="9"/>
        <v>5.9105946359512516E-3</v>
      </c>
      <c r="J52">
        <f t="shared" si="1"/>
        <v>5.0708001542391825E-3</v>
      </c>
      <c r="K52">
        <f t="shared" si="2"/>
        <v>-5.430073159964962E-4</v>
      </c>
      <c r="L52">
        <f t="shared" si="3"/>
        <v>4.2562887910408739E-3</v>
      </c>
      <c r="M52">
        <f t="shared" si="4"/>
        <v>4.7992961070373709E-3</v>
      </c>
      <c r="N52">
        <f t="shared" si="5"/>
        <v>-1.7645929012377362E-4</v>
      </c>
      <c r="O52">
        <f t="shared" si="6"/>
        <v>5.6826402604029666E-3</v>
      </c>
    </row>
    <row r="53" spans="1:15" x14ac:dyDescent="0.2">
      <c r="A53">
        <f t="shared" si="7"/>
        <v>20</v>
      </c>
      <c r="B53">
        <f t="shared" si="8"/>
        <v>3.7735360253530726E-3</v>
      </c>
      <c r="C53" s="11">
        <v>0</v>
      </c>
      <c r="E53">
        <f t="shared" si="0"/>
        <v>0</v>
      </c>
      <c r="F53" s="11">
        <v>0</v>
      </c>
      <c r="I53">
        <f t="shared" si="9"/>
        <v>5.9135581300066497E-3</v>
      </c>
      <c r="J53">
        <f t="shared" si="1"/>
        <v>4.9984479176406792E-3</v>
      </c>
      <c r="K53">
        <f t="shared" si="2"/>
        <v>-6.1388490087712841E-4</v>
      </c>
      <c r="L53">
        <f t="shared" si="3"/>
        <v>4.0776201263195127E-3</v>
      </c>
      <c r="M53">
        <f t="shared" si="4"/>
        <v>4.6915050271966411E-3</v>
      </c>
      <c r="N53">
        <f t="shared" si="5"/>
        <v>-1.9583338705996133E-4</v>
      </c>
      <c r="O53">
        <f t="shared" si="6"/>
        <v>5.6901502057318219E-3</v>
      </c>
    </row>
    <row r="54" spans="1:15" x14ac:dyDescent="0.2">
      <c r="A54">
        <f t="shared" si="7"/>
        <v>21</v>
      </c>
      <c r="B54">
        <f t="shared" si="8"/>
        <v>3.5848592240854188E-3</v>
      </c>
      <c r="C54" s="11">
        <v>0</v>
      </c>
      <c r="E54">
        <f t="shared" si="0"/>
        <v>0</v>
      </c>
      <c r="F54" s="11">
        <v>0</v>
      </c>
      <c r="I54">
        <f t="shared" si="9"/>
        <v>5.9001442983803772E-3</v>
      </c>
      <c r="J54">
        <f t="shared" si="1"/>
        <v>4.919862068662479E-3</v>
      </c>
      <c r="K54">
        <f t="shared" si="2"/>
        <v>-6.7588880243794371E-4</v>
      </c>
      <c r="L54">
        <f t="shared" si="3"/>
        <v>3.9060283805584426E-3</v>
      </c>
      <c r="M54">
        <f t="shared" si="4"/>
        <v>4.5819171829963867E-3</v>
      </c>
      <c r="N54">
        <f t="shared" si="5"/>
        <v>-2.127056979010064E-4</v>
      </c>
      <c r="O54">
        <f t="shared" si="6"/>
        <v>5.6814280079346725E-3</v>
      </c>
    </row>
    <row r="55" spans="1:15" x14ac:dyDescent="0.2">
      <c r="A55">
        <f t="shared" si="7"/>
        <v>22</v>
      </c>
      <c r="B55">
        <f t="shared" si="8"/>
        <v>3.4056162628811476E-3</v>
      </c>
      <c r="C55" s="11">
        <v>0</v>
      </c>
      <c r="E55">
        <f t="shared" si="0"/>
        <v>0</v>
      </c>
      <c r="F55" s="11">
        <v>0</v>
      </c>
      <c r="I55">
        <f t="shared" si="9"/>
        <v>5.8720543903343662E-3</v>
      </c>
      <c r="J55">
        <f t="shared" si="1"/>
        <v>4.8358899014356253E-3</v>
      </c>
      <c r="K55">
        <f t="shared" si="2"/>
        <v>-7.2975248761902021E-4</v>
      </c>
      <c r="L55">
        <f t="shared" si="3"/>
        <v>3.7412606469528738E-3</v>
      </c>
      <c r="M55">
        <f t="shared" si="4"/>
        <v>4.4710131345718938E-3</v>
      </c>
      <c r="N55">
        <f t="shared" si="5"/>
        <v>-2.2728466596069256E-4</v>
      </c>
      <c r="O55">
        <f t="shared" si="6"/>
        <v>5.6581474039496208E-3</v>
      </c>
    </row>
    <row r="56" spans="1:15" x14ac:dyDescent="0.2">
      <c r="A56">
        <f t="shared" si="7"/>
        <v>23</v>
      </c>
      <c r="B56">
        <f t="shared" si="8"/>
        <v>3.2353354497370902E-3</v>
      </c>
      <c r="C56" s="11">
        <v>0</v>
      </c>
      <c r="E56">
        <f t="shared" si="0"/>
        <v>0</v>
      </c>
      <c r="F56" s="11">
        <v>0</v>
      </c>
      <c r="I56">
        <f t="shared" si="9"/>
        <v>5.8308566172853397E-3</v>
      </c>
      <c r="J56">
        <f t="shared" si="1"/>
        <v>4.7473072239446572E-3</v>
      </c>
      <c r="K56">
        <f t="shared" si="2"/>
        <v>-7.7615699445188332E-4</v>
      </c>
      <c r="L56">
        <f t="shared" si="3"/>
        <v>3.5830711759519181E-3</v>
      </c>
      <c r="M56">
        <f t="shared" si="4"/>
        <v>4.3592281704038019E-3</v>
      </c>
      <c r="N56">
        <f t="shared" si="5"/>
        <v>-2.3976378040889841E-4</v>
      </c>
      <c r="O56">
        <f t="shared" si="6"/>
        <v>5.6218515696570609E-3</v>
      </c>
    </row>
    <row r="57" spans="1:15" x14ac:dyDescent="0.2">
      <c r="A57">
        <f t="shared" si="7"/>
        <v>24</v>
      </c>
      <c r="B57">
        <f t="shared" si="8"/>
        <v>3.0735686772502355E-3</v>
      </c>
      <c r="C57" s="11">
        <v>0</v>
      </c>
      <c r="E57">
        <f t="shared" si="0"/>
        <v>0</v>
      </c>
      <c r="F57" s="11">
        <v>0</v>
      </c>
      <c r="I57">
        <f t="shared" si="9"/>
        <v>5.777995413130536E-3</v>
      </c>
      <c r="J57">
        <f t="shared" si="1"/>
        <v>4.6548235156748672E-3</v>
      </c>
      <c r="K57">
        <f t="shared" si="2"/>
        <v>-8.1573441013873681E-4</v>
      </c>
      <c r="L57">
        <f t="shared" si="3"/>
        <v>3.4312213157845113E-3</v>
      </c>
      <c r="M57">
        <f t="shared" si="4"/>
        <v>4.2469557259232479E-3</v>
      </c>
      <c r="N57">
        <f t="shared" si="5"/>
        <v>-2.5032257038357602E-4</v>
      </c>
      <c r="O57">
        <f t="shared" si="6"/>
        <v>5.5739621964950668E-3</v>
      </c>
    </row>
    <row r="58" spans="1:15" x14ac:dyDescent="0.2">
      <c r="A58">
        <f t="shared" si="7"/>
        <v>25</v>
      </c>
      <c r="B58">
        <f t="shared" si="8"/>
        <v>2.9198902433877237E-3</v>
      </c>
      <c r="C58" s="11">
        <v>0</v>
      </c>
      <c r="E58">
        <f t="shared" si="0"/>
        <v>0</v>
      </c>
      <c r="F58" s="11">
        <v>0</v>
      </c>
      <c r="I58">
        <f t="shared" si="9"/>
        <v>5.7148000897359712E-3</v>
      </c>
      <c r="J58">
        <f t="shared" si="1"/>
        <v>4.5590867412906196E-3</v>
      </c>
      <c r="K58">
        <f t="shared" si="2"/>
        <v>-8.4907112865233733E-4</v>
      </c>
      <c r="L58">
        <f t="shared" si="3"/>
        <v>3.2854794397355813E-3</v>
      </c>
      <c r="M58">
        <f t="shared" si="4"/>
        <v>4.1345505683879182E-3</v>
      </c>
      <c r="N58">
        <f t="shared" si="5"/>
        <v>-2.5912753600004166E-4</v>
      </c>
      <c r="O58">
        <f t="shared" si="6"/>
        <v>5.5157879756780447E-3</v>
      </c>
    </row>
    <row r="59" spans="1:15" x14ac:dyDescent="0.2">
      <c r="A59">
        <f t="shared" si="7"/>
        <v>26</v>
      </c>
      <c r="B59">
        <f t="shared" si="8"/>
        <v>2.7738957312183374E-3</v>
      </c>
      <c r="C59" s="11">
        <v>0</v>
      </c>
      <c r="E59">
        <f t="shared" si="0"/>
        <v>0</v>
      </c>
      <c r="F59" s="11">
        <v>0</v>
      </c>
      <c r="I59">
        <f t="shared" si="9"/>
        <v>5.6424929255399657E-3</v>
      </c>
      <c r="J59">
        <f t="shared" si="1"/>
        <v>4.4606878422237088E-3</v>
      </c>
      <c r="K59">
        <f t="shared" si="2"/>
        <v>-8.767109014127996E-4</v>
      </c>
      <c r="L59">
        <f t="shared" si="3"/>
        <v>3.1456208617170137E-3</v>
      </c>
      <c r="M59">
        <f t="shared" si="4"/>
        <v>4.0223317631298133E-3</v>
      </c>
      <c r="N59">
        <f t="shared" si="5"/>
        <v>-2.663330201411149E-4</v>
      </c>
      <c r="O59">
        <f t="shared" si="6"/>
        <v>5.4485325271723291E-3</v>
      </c>
    </row>
    <row r="60" spans="1:15" x14ac:dyDescent="0.2">
      <c r="A60">
        <f t="shared" si="7"/>
        <v>27</v>
      </c>
      <c r="B60">
        <f t="shared" si="8"/>
        <v>2.6352009446574203E-3</v>
      </c>
      <c r="C60" s="11">
        <v>0</v>
      </c>
      <c r="E60">
        <f t="shared" si="0"/>
        <v>0</v>
      </c>
      <c r="F60" s="11">
        <v>0</v>
      </c>
      <c r="I60">
        <f t="shared" si="9"/>
        <v>5.5621967229077841E-3</v>
      </c>
      <c r="J60">
        <f t="shared" si="1"/>
        <v>4.3601649267023344E-3</v>
      </c>
      <c r="K60">
        <f t="shared" si="2"/>
        <v>-8.9915769378211762E-4</v>
      </c>
      <c r="L60">
        <f t="shared" si="3"/>
        <v>3.0114277415527967E-3</v>
      </c>
      <c r="M60">
        <f t="shared" si="4"/>
        <v>3.9105854353349142E-3</v>
      </c>
      <c r="N60">
        <f t="shared" si="5"/>
        <v>-2.7208202467786542E-4</v>
      </c>
      <c r="O60">
        <f t="shared" si="6"/>
        <v>5.3733018083151488E-3</v>
      </c>
    </row>
    <row r="61" spans="1:15" x14ac:dyDescent="0.2">
      <c r="A61">
        <f t="shared" si="7"/>
        <v>28</v>
      </c>
      <c r="B61">
        <f t="shared" si="8"/>
        <v>2.5034408974245492E-3</v>
      </c>
      <c r="C61" s="11">
        <v>0</v>
      </c>
      <c r="E61">
        <f t="shared" si="0"/>
        <v>0</v>
      </c>
      <c r="F61" s="11">
        <v>0</v>
      </c>
      <c r="I61">
        <f t="shared" si="9"/>
        <v>5.4749418676949893E-3</v>
      </c>
      <c r="J61">
        <f t="shared" si="1"/>
        <v>4.2580071774840677E-3</v>
      </c>
      <c r="K61">
        <f t="shared" si="2"/>
        <v>-9.1687835934994811E-4</v>
      </c>
      <c r="L61">
        <f t="shared" si="3"/>
        <v>2.8826889812813973E-3</v>
      </c>
      <c r="M61">
        <f t="shared" si="4"/>
        <v>3.7995673406313454E-3</v>
      </c>
      <c r="N61">
        <f t="shared" si="5"/>
        <v>-2.7650697455078321E-4</v>
      </c>
      <c r="O61">
        <f t="shared" si="6"/>
        <v>5.2911110348316699E-3</v>
      </c>
    </row>
    <row r="62" spans="1:15" x14ac:dyDescent="0.2">
      <c r="A62">
        <f t="shared" si="7"/>
        <v>29</v>
      </c>
      <c r="B62">
        <f t="shared" si="8"/>
        <v>2.3782688525533216E-3</v>
      </c>
      <c r="C62" s="11">
        <v>0</v>
      </c>
      <c r="E62">
        <f t="shared" si="0"/>
        <v>0</v>
      </c>
      <c r="F62" s="11">
        <v>0</v>
      </c>
      <c r="I62">
        <f t="shared" si="9"/>
        <v>5.3816729224293626E-3</v>
      </c>
      <c r="J62">
        <f t="shared" si="1"/>
        <v>4.1546584953654911E-3</v>
      </c>
      <c r="K62">
        <f t="shared" si="2"/>
        <v>-9.3030514326242143E-4</v>
      </c>
      <c r="L62">
        <f t="shared" si="3"/>
        <v>2.7592001136703876E-3</v>
      </c>
      <c r="M62">
        <f t="shared" si="4"/>
        <v>3.6895052569328093E-3</v>
      </c>
      <c r="N62">
        <f t="shared" si="5"/>
        <v>-2.7973043293429069E-4</v>
      </c>
      <c r="O62">
        <f t="shared" si="6"/>
        <v>5.2028911450008554E-3</v>
      </c>
    </row>
    <row r="63" spans="1:15" x14ac:dyDescent="0.2">
      <c r="A63">
        <f t="shared" si="7"/>
        <v>30</v>
      </c>
      <c r="B63">
        <f t="shared" si="8"/>
        <v>2.2593554099256553E-3</v>
      </c>
      <c r="C63" s="11">
        <v>0</v>
      </c>
      <c r="E63">
        <f t="shared" si="0"/>
        <v>0</v>
      </c>
      <c r="F63" s="11">
        <v>0</v>
      </c>
      <c r="I63">
        <f t="shared" si="9"/>
        <v>5.2832547825962086E-3</v>
      </c>
      <c r="J63">
        <f t="shared" si="1"/>
        <v>4.0505208954223154E-3</v>
      </c>
      <c r="K63">
        <f t="shared" si="2"/>
        <v>-9.3983802516670891E-4</v>
      </c>
      <c r="L63">
        <f t="shared" si="3"/>
        <v>2.6407631840380339E-3</v>
      </c>
      <c r="M63">
        <f t="shared" si="4"/>
        <v>3.580601209204743E-3</v>
      </c>
      <c r="N63">
        <f t="shared" si="5"/>
        <v>-2.8186577051287205E-4</v>
      </c>
      <c r="O63">
        <f t="shared" si="6"/>
        <v>5.1094948358369066E-3</v>
      </c>
    </row>
    <row r="64" spans="1:15" x14ac:dyDescent="0.2">
      <c r="A64">
        <f t="shared" si="7"/>
        <v>31</v>
      </c>
      <c r="B64">
        <f t="shared" si="8"/>
        <v>2.1463876394293723E-3</v>
      </c>
      <c r="C64" s="11">
        <v>0</v>
      </c>
      <c r="E64">
        <f t="shared" si="0"/>
        <v>0</v>
      </c>
      <c r="F64" s="11">
        <v>0</v>
      </c>
      <c r="I64">
        <f t="shared" si="9"/>
        <v>5.1804784237024244E-3</v>
      </c>
      <c r="J64">
        <f t="shared" si="1"/>
        <v>3.9459576718826554E-3</v>
      </c>
      <c r="K64">
        <f t="shared" si="2"/>
        <v>-9.4584691170537306E-4</v>
      </c>
      <c r="L64">
        <f t="shared" si="3"/>
        <v>2.5271866263834744E-3</v>
      </c>
      <c r="M64">
        <f t="shared" si="4"/>
        <v>3.4730335380888473E-3</v>
      </c>
      <c r="N64">
        <f t="shared" si="5"/>
        <v>-2.8301779171402143E-4</v>
      </c>
      <c r="O64">
        <f t="shared" si="6"/>
        <v>5.0117021983822532E-3</v>
      </c>
    </row>
    <row r="65" spans="1:15" x14ac:dyDescent="0.2">
      <c r="A65">
        <f t="shared" si="7"/>
        <v>32</v>
      </c>
      <c r="B65">
        <f t="shared" si="8"/>
        <v>2.0390682574579037E-3</v>
      </c>
      <c r="C65" s="11">
        <v>0</v>
      </c>
      <c r="E65">
        <f t="shared" si="0"/>
        <v>0</v>
      </c>
      <c r="F65" s="11">
        <v>0</v>
      </c>
      <c r="I65">
        <f t="shared" si="9"/>
        <v>5.0740662650939029E-3</v>
      </c>
      <c r="J65">
        <f t="shared" si="1"/>
        <v>3.8412963465485456E-3</v>
      </c>
      <c r="K65">
        <f t="shared" si="2"/>
        <v>-9.4867368789369527E-4</v>
      </c>
      <c r="L65">
        <f t="shared" si="3"/>
        <v>2.4182851347407733E-3</v>
      </c>
      <c r="M65">
        <f t="shared" si="4"/>
        <v>3.3669588226344681E-3</v>
      </c>
      <c r="N65">
        <f t="shared" si="5"/>
        <v>-2.8328332057100052E-4</v>
      </c>
      <c r="O65">
        <f t="shared" si="6"/>
        <v>4.9102259775434488E-3</v>
      </c>
    </row>
    <row r="66" spans="1:15" x14ac:dyDescent="0.2">
      <c r="A66">
        <f t="shared" si="7"/>
        <v>33</v>
      </c>
      <c r="B66">
        <f t="shared" si="8"/>
        <v>1.9371148445850085E-3</v>
      </c>
      <c r="C66" s="11">
        <v>0</v>
      </c>
      <c r="E66">
        <f t="shared" si="0"/>
        <v>0</v>
      </c>
      <c r="F66" s="11">
        <v>0</v>
      </c>
      <c r="I66">
        <f t="shared" si="9"/>
        <v>4.964677174902358E-3</v>
      </c>
      <c r="J66">
        <f t="shared" si="1"/>
        <v>3.7368314147530699E-3</v>
      </c>
      <c r="K66">
        <f t="shared" si="2"/>
        <v>-9.4863413614807704E-4</v>
      </c>
      <c r="L66">
        <f t="shared" si="3"/>
        <v>2.3138795305920738E-3</v>
      </c>
      <c r="M66">
        <f t="shared" si="4"/>
        <v>3.2625136667401508E-3</v>
      </c>
      <c r="N66">
        <f t="shared" si="5"/>
        <v>-2.8275174872643039E-4</v>
      </c>
      <c r="O66">
        <f t="shared" si="6"/>
        <v>4.805716480336928E-3</v>
      </c>
    </row>
    <row r="67" spans="1:15" x14ac:dyDescent="0.2">
      <c r="A67">
        <f t="shared" si="7"/>
        <v>34</v>
      </c>
      <c r="B67">
        <f t="shared" si="8"/>
        <v>1.8402591023557579E-3</v>
      </c>
      <c r="C67" s="11">
        <v>0</v>
      </c>
      <c r="E67">
        <f t="shared" si="0"/>
        <v>0</v>
      </c>
      <c r="F67" s="11">
        <v>0</v>
      </c>
      <c r="I67">
        <f t="shared" si="9"/>
        <v>4.8529111389953878E-3</v>
      </c>
      <c r="J67">
        <f t="shared" si="1"/>
        <v>3.6328269019690537E-3</v>
      </c>
      <c r="K67">
        <f t="shared" si="2"/>
        <v>-9.4601973120211371E-4</v>
      </c>
      <c r="L67">
        <f t="shared" si="3"/>
        <v>2.2137966271008921E-3</v>
      </c>
      <c r="M67">
        <f t="shared" si="4"/>
        <v>3.1598163583030055E-3</v>
      </c>
      <c r="N67">
        <f t="shared" si="5"/>
        <v>-2.8150554793541295E-4</v>
      </c>
      <c r="O67">
        <f t="shared" si="6"/>
        <v>4.6987661549412378E-3</v>
      </c>
    </row>
    <row r="68" spans="1:15" x14ac:dyDescent="0.2">
      <c r="A68">
        <f t="shared" si="7"/>
        <v>35</v>
      </c>
      <c r="B68">
        <f t="shared" si="8"/>
        <v>1.7482461472379698E-3</v>
      </c>
      <c r="C68" s="11">
        <v>0</v>
      </c>
      <c r="E68">
        <f t="shared" si="0"/>
        <v>0</v>
      </c>
      <c r="F68" s="11">
        <v>0</v>
      </c>
      <c r="I68">
        <f t="shared" si="9"/>
        <v>4.739313615391815E-3</v>
      </c>
      <c r="J68">
        <f t="shared" si="1"/>
        <v>3.5295187433667342E-3</v>
      </c>
      <c r="K68">
        <f t="shared" si="2"/>
        <v>-9.4109931864706949E-4</v>
      </c>
      <c r="L68">
        <f t="shared" si="3"/>
        <v>2.1178690908578721E-3</v>
      </c>
      <c r="M68">
        <f t="shared" si="4"/>
        <v>3.0589684095049417E-3</v>
      </c>
      <c r="N68">
        <f t="shared" si="5"/>
        <v>-2.7962074928362067E-4</v>
      </c>
      <c r="O68">
        <f t="shared" si="6"/>
        <v>4.5899138615706362E-3</v>
      </c>
    </row>
    <row r="69" spans="1:15" x14ac:dyDescent="0.2">
      <c r="A69">
        <f t="shared" si="7"/>
        <v>36</v>
      </c>
      <c r="B69">
        <f t="shared" si="8"/>
        <v>1.6608338398760713E-3</v>
      </c>
      <c r="C69" s="11">
        <v>0</v>
      </c>
      <c r="E69">
        <f t="shared" si="0"/>
        <v>0</v>
      </c>
      <c r="F69" s="11">
        <v>0</v>
      </c>
      <c r="I69">
        <f t="shared" si="9"/>
        <v>4.6243795942777924E-3</v>
      </c>
      <c r="J69">
        <f t="shared" si="1"/>
        <v>3.4271169978490981E-3</v>
      </c>
      <c r="K69">
        <f t="shared" si="2"/>
        <v>-9.3412068436340523E-4</v>
      </c>
      <c r="L69">
        <f t="shared" si="3"/>
        <v>2.025935301767708E-3</v>
      </c>
      <c r="M69">
        <f t="shared" si="4"/>
        <v>2.9600559861311139E-3</v>
      </c>
      <c r="N69">
        <f t="shared" si="5"/>
        <v>-2.771673912010757E-4</v>
      </c>
      <c r="O69">
        <f t="shared" si="6"/>
        <v>4.4796488548865098E-3</v>
      </c>
    </row>
    <row r="70" spans="1:15" x14ac:dyDescent="0.2">
      <c r="A70">
        <f t="shared" si="7"/>
        <v>37</v>
      </c>
      <c r="B70">
        <f t="shared" si="8"/>
        <v>1.5777921478822676E-3</v>
      </c>
      <c r="C70" s="11">
        <v>0</v>
      </c>
      <c r="E70">
        <f t="shared" si="0"/>
        <v>0</v>
      </c>
      <c r="F70" s="11">
        <v>0</v>
      </c>
      <c r="I70">
        <f t="shared" si="9"/>
        <v>4.5085573825126429E-3</v>
      </c>
      <c r="J70">
        <f t="shared" si="1"/>
        <v>3.3258079073716406E-3</v>
      </c>
      <c r="K70">
        <f t="shared" si="2"/>
        <v>-9.2531202166794974E-4</v>
      </c>
      <c r="L70">
        <f t="shared" si="3"/>
        <v>1.9378392116470929E-3</v>
      </c>
      <c r="M70">
        <f t="shared" si="4"/>
        <v>2.8631512333150426E-3</v>
      </c>
      <c r="N70">
        <f t="shared" si="5"/>
        <v>-2.7420993822565871E-4</v>
      </c>
      <c r="O70">
        <f t="shared" si="6"/>
        <v>4.3684144964430804E-3</v>
      </c>
    </row>
    <row r="71" spans="1:15" x14ac:dyDescent="0.2">
      <c r="A71">
        <f t="shared" si="7"/>
        <v>38</v>
      </c>
      <c r="B71">
        <f t="shared" si="8"/>
        <v>1.4989025404881541E-3</v>
      </c>
      <c r="C71" s="11">
        <v>0</v>
      </c>
      <c r="E71">
        <f t="shared" si="0"/>
        <v>0</v>
      </c>
      <c r="F71" s="11">
        <v>0</v>
      </c>
      <c r="I71">
        <f t="shared" si="9"/>
        <v>4.3922521303423213E-3</v>
      </c>
      <c r="J71">
        <f t="shared" si="1"/>
        <v>3.2257558116753592E-3</v>
      </c>
      <c r="K71">
        <f t="shared" si="2"/>
        <v>-9.1488330258564319E-4</v>
      </c>
      <c r="L71">
        <f t="shared" si="3"/>
        <v>1.8534302020491143E-3</v>
      </c>
      <c r="M71">
        <f t="shared" si="4"/>
        <v>2.7683135046347573E-3</v>
      </c>
      <c r="N71">
        <f t="shared" si="5"/>
        <v>-2.7080767235127543E-4</v>
      </c>
      <c r="O71">
        <f t="shared" si="6"/>
        <v>4.2566117145175332E-3</v>
      </c>
    </row>
    <row r="72" spans="1:15" x14ac:dyDescent="0.2">
      <c r="A72">
        <f t="shared" si="7"/>
        <v>39</v>
      </c>
      <c r="B72">
        <f t="shared" si="8"/>
        <v>1.4239574134637463E-3</v>
      </c>
      <c r="C72" s="11">
        <v>0</v>
      </c>
      <c r="E72">
        <f t="shared" si="0"/>
        <v>0</v>
      </c>
      <c r="F72" s="11">
        <v>0</v>
      </c>
      <c r="I72">
        <f t="shared" si="9"/>
        <v>4.2758291169381164E-3</v>
      </c>
      <c r="J72">
        <f t="shared" si="1"/>
        <v>3.1271049279252587E-3</v>
      </c>
      <c r="K72">
        <f t="shared" si="2"/>
        <v>-9.030275592639362E-4</v>
      </c>
      <c r="L72">
        <f t="shared" si="3"/>
        <v>1.7725629417792456E-3</v>
      </c>
      <c r="M72">
        <f t="shared" si="4"/>
        <v>2.675590501043182E-3</v>
      </c>
      <c r="N72">
        <f t="shared" si="5"/>
        <v>-2.6701505868361293E-4</v>
      </c>
      <c r="O72">
        <f t="shared" si="6"/>
        <v>4.1446022275978007E-3</v>
      </c>
    </row>
    <row r="73" spans="1:15" x14ac:dyDescent="0.2">
      <c r="A73">
        <f>(A72+1)</f>
        <v>40</v>
      </c>
      <c r="B73">
        <f>(C73+$C$30*B72)</f>
        <v>1.3527595427905588E-3</v>
      </c>
      <c r="C73" s="11">
        <v>0</v>
      </c>
      <c r="E73">
        <f t="shared" si="0"/>
        <v>0</v>
      </c>
      <c r="F73" s="11">
        <v>0</v>
      </c>
      <c r="I73">
        <f t="shared" si="9"/>
        <v>4.1596168103446495E-3</v>
      </c>
      <c r="J73">
        <f t="shared" si="1"/>
        <v>3.0299810041489843E-3</v>
      </c>
      <c r="K73">
        <f t="shared" si="2"/>
        <v>-8.8992208118045409E-4</v>
      </c>
      <c r="L73">
        <f t="shared" si="3"/>
        <v>1.6950972445216195E-3</v>
      </c>
      <c r="M73">
        <f t="shared" si="4"/>
        <v>2.5850193257020739E-3</v>
      </c>
      <c r="N73">
        <f t="shared" si="5"/>
        <v>-2.6288208702112325E-4</v>
      </c>
      <c r="O73">
        <f t="shared" si="6"/>
        <v>4.0327115467895152E-3</v>
      </c>
    </row>
    <row r="74" spans="1:15" x14ac:dyDescent="0.2">
      <c r="A74">
        <f t="shared" ref="A74:A133" si="10">(A73+1)</f>
        <v>41</v>
      </c>
      <c r="B74">
        <f t="shared" ref="B74:B133" si="11">(C74+$C$30*B73)</f>
        <v>1.2851215656510308E-3</v>
      </c>
      <c r="C74" s="11">
        <v>0</v>
      </c>
      <c r="E74">
        <f t="shared" si="0"/>
        <v>0</v>
      </c>
      <c r="F74" s="11">
        <v>0</v>
      </c>
      <c r="I74">
        <f t="shared" ref="I74:I133" si="12">($P$25*I73+$P$26*B73+$P$27*E73)</f>
        <v>4.0439097164503566E-3</v>
      </c>
      <c r="J74">
        <f t="shared" si="1"/>
        <v>2.9344928548091275E-3</v>
      </c>
      <c r="K74">
        <f t="shared" ref="K74:K133" si="13">($S$25*I74+$S$26*B74+$S$27*E74)</f>
        <v>-8.7572953344907246E-4</v>
      </c>
      <c r="L74">
        <f t="shared" ref="L74:L133" si="14">($B$3*I74+(1-$B$3)*(K74+B74))</f>
        <v>1.6208979269514245E-3</v>
      </c>
      <c r="M74">
        <f t="shared" ref="M74:M133" si="15">((1-$B$3)*B74+$B$3*(I74-K74))</f>
        <v>2.4966274604004968E-3</v>
      </c>
      <c r="N74">
        <f t="shared" ref="N74:N133" si="16">($M$6*(B74+K74-I74)*$B$21)</f>
        <v>-2.5845459087988612E-4</v>
      </c>
      <c r="O74">
        <f t="shared" si="6"/>
        <v>3.9212317714532987E-3</v>
      </c>
    </row>
    <row r="75" spans="1:15" x14ac:dyDescent="0.2">
      <c r="A75">
        <f t="shared" si="10"/>
        <v>42</v>
      </c>
      <c r="B75">
        <f t="shared" si="11"/>
        <v>1.2208654873684791E-3</v>
      </c>
      <c r="C75" s="11">
        <v>0</v>
      </c>
      <c r="E75">
        <f t="shared" si="0"/>
        <v>0</v>
      </c>
      <c r="F75" s="11">
        <v>0</v>
      </c>
      <c r="I75">
        <f t="shared" si="12"/>
        <v>3.9289710306817114E-3</v>
      </c>
      <c r="J75">
        <f t="shared" si="1"/>
        <v>2.8407337863160468E-3</v>
      </c>
      <c r="K75">
        <f t="shared" si="13"/>
        <v>-8.605990012047483E-4</v>
      </c>
      <c r="L75">
        <f t="shared" si="14"/>
        <v>1.5498346676697243E-3</v>
      </c>
      <c r="M75">
        <f t="shared" si="15"/>
        <v>2.4104336688744728E-3</v>
      </c>
      <c r="N75">
        <f t="shared" si="16"/>
        <v>-2.5377454538794532E-4</v>
      </c>
      <c r="O75">
        <f t="shared" si="6"/>
        <v>3.8104241914909149E-3</v>
      </c>
    </row>
    <row r="76" spans="1:15" x14ac:dyDescent="0.2">
      <c r="A76">
        <f t="shared" si="10"/>
        <v>43</v>
      </c>
      <c r="B76">
        <f t="shared" si="11"/>
        <v>1.1598222130000551E-3</v>
      </c>
      <c r="C76" s="11">
        <v>0</v>
      </c>
      <c r="E76">
        <f t="shared" si="0"/>
        <v>0</v>
      </c>
      <c r="F76" s="11">
        <v>0</v>
      </c>
      <c r="I76">
        <f t="shared" si="12"/>
        <v>3.8150351052660151E-3</v>
      </c>
      <c r="J76">
        <f t="shared" si="1"/>
        <v>2.7487829197936683E-3</v>
      </c>
      <c r="K76">
        <f t="shared" si="13"/>
        <v>-8.4466696474216473E-4</v>
      </c>
      <c r="L76">
        <f t="shared" si="14"/>
        <v>1.4817818672605986E-3</v>
      </c>
      <c r="M76">
        <f t="shared" si="15"/>
        <v>2.3264488320027632E-3</v>
      </c>
      <c r="N76">
        <f t="shared" si="16"/>
        <v>-2.4888034538724446E-4</v>
      </c>
      <c r="O76">
        <f t="shared" si="6"/>
        <v>3.7005217088604114E-3</v>
      </c>
    </row>
    <row r="77" spans="1:15" x14ac:dyDescent="0.2">
      <c r="A77">
        <f t="shared" si="10"/>
        <v>44</v>
      </c>
      <c r="B77">
        <f t="shared" si="11"/>
        <v>1.1018311023500522E-3</v>
      </c>
      <c r="C77" s="11">
        <v>0</v>
      </c>
      <c r="E77">
        <f t="shared" si="0"/>
        <v>0</v>
      </c>
      <c r="F77" s="11">
        <v>0</v>
      </c>
      <c r="I77">
        <f t="shared" si="12"/>
        <v>3.7023097441032265E-3</v>
      </c>
      <c r="J77">
        <f t="shared" si="1"/>
        <v>2.6587064179467235E-3</v>
      </c>
      <c r="K77">
        <f t="shared" si="13"/>
        <v>-8.2805820979625134E-4</v>
      </c>
      <c r="L77">
        <f t="shared" si="14"/>
        <v>1.4166185097369427E-3</v>
      </c>
      <c r="M77">
        <f t="shared" si="15"/>
        <v>2.244676719533194E-3</v>
      </c>
      <c r="N77">
        <f t="shared" si="16"/>
        <v>-2.4380706499907035E-4</v>
      </c>
      <c r="O77">
        <f t="shared" si="6"/>
        <v>3.5917310901130203E-3</v>
      </c>
    </row>
    <row r="78" spans="1:15" x14ac:dyDescent="0.2">
      <c r="A78">
        <f t="shared" si="10"/>
        <v>45</v>
      </c>
      <c r="B78">
        <f t="shared" si="11"/>
        <v>1.0467395472325495E-3</v>
      </c>
      <c r="C78" s="11">
        <v>0</v>
      </c>
      <c r="E78">
        <f t="shared" si="0"/>
        <v>0</v>
      </c>
      <c r="F78" s="11">
        <v>0</v>
      </c>
      <c r="I78">
        <f t="shared" si="12"/>
        <v>3.5909783365320504E-3</v>
      </c>
      <c r="J78">
        <f t="shared" si="1"/>
        <v>2.5705586224424263E-3</v>
      </c>
      <c r="K78">
        <f t="shared" si="13"/>
        <v>-8.1088667708291862E-4</v>
      </c>
      <c r="L78">
        <f t="shared" si="14"/>
        <v>1.3542280256104372E-3</v>
      </c>
      <c r="M78">
        <f t="shared" si="15"/>
        <v>2.1651147026933559E-3</v>
      </c>
      <c r="N78">
        <f t="shared" si="16"/>
        <v>-2.3858669983163876E-4</v>
      </c>
      <c r="O78">
        <f t="shared" si="6"/>
        <v>3.4842350610052039E-3</v>
      </c>
    </row>
    <row r="79" spans="1:15" x14ac:dyDescent="0.2">
      <c r="A79">
        <f t="shared" si="10"/>
        <v>46</v>
      </c>
      <c r="B79">
        <f t="shared" si="11"/>
        <v>9.9440256987092207E-4</v>
      </c>
      <c r="C79" s="11">
        <v>0</v>
      </c>
      <c r="E79">
        <f t="shared" si="0"/>
        <v>0</v>
      </c>
      <c r="F79" s="11">
        <v>0</v>
      </c>
      <c r="I79">
        <f t="shared" si="12"/>
        <v>3.4812018405662821E-3</v>
      </c>
      <c r="J79">
        <f t="shared" si="1"/>
        <v>2.4843831078109621E-3</v>
      </c>
      <c r="K79">
        <f t="shared" si="13"/>
        <v>-7.9325625496481705E-4</v>
      </c>
      <c r="L79">
        <f t="shared" si="14"/>
        <v>1.2944981567928307E-3</v>
      </c>
      <c r="M79">
        <f t="shared" si="15"/>
        <v>2.0877544117576478E-3</v>
      </c>
      <c r="N79">
        <f t="shared" si="16"/>
        <v>-2.3324839293583488E-4</v>
      </c>
      <c r="O79">
        <f t="shared" si="6"/>
        <v>3.3781942535449387E-3</v>
      </c>
    </row>
    <row r="80" spans="1:15" x14ac:dyDescent="0.2">
      <c r="A80">
        <f t="shared" si="10"/>
        <v>47</v>
      </c>
      <c r="B80">
        <f t="shared" si="11"/>
        <v>9.4468244137737591E-4</v>
      </c>
      <c r="C80" s="11">
        <v>0</v>
      </c>
      <c r="E80">
        <f t="shared" si="0"/>
        <v>0</v>
      </c>
      <c r="F80" s="11">
        <v>0</v>
      </c>
      <c r="I80">
        <f t="shared" si="12"/>
        <v>3.3731206255115725E-3</v>
      </c>
      <c r="J80">
        <f t="shared" si="1"/>
        <v>2.4002136574857651E-3</v>
      </c>
      <c r="K80">
        <f t="shared" si="13"/>
        <v>-7.7526151886869623E-4</v>
      </c>
      <c r="L80">
        <f t="shared" si="14"/>
        <v>1.2373208235096438E-3</v>
      </c>
      <c r="M80">
        <f t="shared" si="15"/>
        <v>2.0125823423783403E-3</v>
      </c>
      <c r="N80">
        <f t="shared" si="16"/>
        <v>-2.2781864554687243E-4</v>
      </c>
      <c r="O80">
        <f t="shared" si="6"/>
        <v>3.2737490151795103E-3</v>
      </c>
    </row>
    <row r="81" spans="1:15" x14ac:dyDescent="0.2">
      <c r="A81">
        <f t="shared" si="10"/>
        <v>48</v>
      </c>
      <c r="B81">
        <f t="shared" si="11"/>
        <v>8.9744831930850706E-4</v>
      </c>
      <c r="C81" s="11">
        <v>0</v>
      </c>
      <c r="E81">
        <f t="shared" si="0"/>
        <v>0</v>
      </c>
      <c r="F81" s="11">
        <v>0</v>
      </c>
      <c r="I81">
        <f t="shared" si="12"/>
        <v>3.2668561832476586E-3</v>
      </c>
      <c r="J81">
        <f t="shared" si="1"/>
        <v>2.3180751672448167E-3</v>
      </c>
      <c r="K81">
        <f t="shared" si="13"/>
        <v>-7.5698842085703412E-4</v>
      </c>
      <c r="L81">
        <f t="shared" si="14"/>
        <v>1.1825919933835349E-3</v>
      </c>
      <c r="M81">
        <f t="shared" si="15"/>
        <v>1.9395804142405691E-3</v>
      </c>
      <c r="N81">
        <f t="shared" si="16"/>
        <v>-2.223215135855066E-4</v>
      </c>
      <c r="O81">
        <f t="shared" si="6"/>
        <v>3.1710210892200406E-3</v>
      </c>
    </row>
    <row r="82" spans="1:15" x14ac:dyDescent="0.2">
      <c r="A82">
        <f t="shared" si="10"/>
        <v>49</v>
      </c>
      <c r="B82">
        <f t="shared" si="11"/>
        <v>8.5257590334308171E-4</v>
      </c>
      <c r="C82" s="11">
        <v>0</v>
      </c>
      <c r="E82">
        <f t="shared" si="0"/>
        <v>0</v>
      </c>
      <c r="F82" s="11">
        <v>0</v>
      </c>
      <c r="I82">
        <f t="shared" si="12"/>
        <v>3.1625127168742988E-3</v>
      </c>
      <c r="J82">
        <f t="shared" si="1"/>
        <v>2.2379844809767738E-3</v>
      </c>
      <c r="K82">
        <f t="shared" si="13"/>
        <v>-7.3851493254623957E-4</v>
      </c>
      <c r="L82">
        <f t="shared" si="14"/>
        <v>1.130211552822661E-3</v>
      </c>
      <c r="M82">
        <f t="shared" si="15"/>
        <v>1.8687264853689007E-3</v>
      </c>
      <c r="N82">
        <f t="shared" si="16"/>
        <v>-2.1677879083217472E-4</v>
      </c>
      <c r="O82">
        <f t="shared" si="6"/>
        <v>3.0701151750235313E-3</v>
      </c>
    </row>
    <row r="83" spans="1:15" x14ac:dyDescent="0.2">
      <c r="A83">
        <f t="shared" si="10"/>
        <v>50</v>
      </c>
      <c r="B83">
        <f t="shared" si="11"/>
        <v>8.0994710817592762E-4</v>
      </c>
      <c r="C83" s="11">
        <v>0</v>
      </c>
      <c r="E83">
        <f t="shared" si="0"/>
        <v>0</v>
      </c>
      <c r="F83" s="11">
        <v>0</v>
      </c>
      <c r="I83">
        <f t="shared" si="12"/>
        <v>3.0601786148683561E-3</v>
      </c>
      <c r="J83">
        <f t="shared" si="1"/>
        <v>2.1599511633791806E-3</v>
      </c>
      <c r="K83">
        <f t="shared" si="13"/>
        <v>-7.1991164436604257E-4</v>
      </c>
      <c r="L83">
        <f t="shared" si="14"/>
        <v>1.0800831808293753E-3</v>
      </c>
      <c r="M83">
        <f t="shared" si="15"/>
        <v>1.7999948251954181E-3</v>
      </c>
      <c r="N83">
        <f t="shared" si="16"/>
        <v>-2.1121017963082462E-4</v>
      </c>
      <c r="O83">
        <f t="shared" si="6"/>
        <v>2.9711203759138901E-3</v>
      </c>
    </row>
    <row r="84" spans="1:15" x14ac:dyDescent="0.2">
      <c r="A84">
        <f t="shared" si="10"/>
        <v>51</v>
      </c>
      <c r="B84">
        <f t="shared" si="11"/>
        <v>7.6944975276713125E-4</v>
      </c>
      <c r="C84" s="11">
        <v>0</v>
      </c>
      <c r="E84">
        <f t="shared" si="0"/>
        <v>0</v>
      </c>
      <c r="F84" s="11">
        <v>0</v>
      </c>
      <c r="I84">
        <f t="shared" si="12"/>
        <v>2.9599278183825013E-3</v>
      </c>
      <c r="J84">
        <f t="shared" si="1"/>
        <v>2.0839782138991343E-3</v>
      </c>
      <c r="K84">
        <f t="shared" si="13"/>
        <v>-7.0124232396897505E-4</v>
      </c>
      <c r="L84">
        <f t="shared" si="14"/>
        <v>1.0321142253262713E-3</v>
      </c>
      <c r="M84">
        <f t="shared" si="15"/>
        <v>1.7333565492952461E-3</v>
      </c>
      <c r="N84">
        <f t="shared" si="16"/>
        <v>-2.0563344992599792E-4</v>
      </c>
      <c r="O84">
        <f t="shared" si="6"/>
        <v>2.8741115423172822E-3</v>
      </c>
    </row>
    <row r="85" spans="1:15" x14ac:dyDescent="0.2">
      <c r="A85">
        <f t="shared" si="10"/>
        <v>52</v>
      </c>
      <c r="B85">
        <f t="shared" si="11"/>
        <v>7.3097726512877468E-4</v>
      </c>
      <c r="C85" s="11">
        <v>0</v>
      </c>
      <c r="E85">
        <f t="shared" si="0"/>
        <v>0</v>
      </c>
      <c r="F85" s="11">
        <v>0</v>
      </c>
      <c r="I85">
        <f t="shared" si="12"/>
        <v>2.8618210888308611E-3</v>
      </c>
      <c r="J85">
        <f t="shared" si="1"/>
        <v>2.0100627259483591E-3</v>
      </c>
      <c r="K85">
        <f t="shared" si="13"/>
        <v>-6.8256443642436397E-4</v>
      </c>
      <c r="L85">
        <f t="shared" si="14"/>
        <v>9.8621558207989419E-4</v>
      </c>
      <c r="M85">
        <f t="shared" si="15"/>
        <v>1.6687800185042582E-3</v>
      </c>
      <c r="N85">
        <f t="shared" si="16"/>
        <v>-2.0006458738676985E-4</v>
      </c>
      <c r="O85">
        <f t="shared" si="6"/>
        <v>2.7791505171121181E-3</v>
      </c>
    </row>
    <row r="86" spans="1:15" x14ac:dyDescent="0.2">
      <c r="A86">
        <f t="shared" si="10"/>
        <v>53</v>
      </c>
      <c r="B86">
        <f t="shared" si="11"/>
        <v>6.9442840187233595E-4</v>
      </c>
      <c r="C86" s="11">
        <v>0</v>
      </c>
      <c r="E86">
        <f t="shared" si="0"/>
        <v>0</v>
      </c>
      <c r="F86" s="11">
        <v>0</v>
      </c>
      <c r="I86">
        <f t="shared" si="12"/>
        <v>2.7659071824516668E-3</v>
      </c>
      <c r="J86">
        <f t="shared" si="1"/>
        <v>1.9381964951635548E-3</v>
      </c>
      <c r="K86">
        <f t="shared" si="13"/>
        <v>-6.6392962866735185E-4</v>
      </c>
      <c r="L86">
        <f t="shared" si="14"/>
        <v>9.4230157628721163E-4</v>
      </c>
      <c r="M86">
        <f t="shared" si="15"/>
        <v>1.6062312049545634E-3</v>
      </c>
      <c r="N86">
        <f t="shared" si="16"/>
        <v>-1.9451793132420857E-4</v>
      </c>
      <c r="O86">
        <f t="shared" si="6"/>
        <v>2.686287289748237E-3</v>
      </c>
    </row>
    <row r="87" spans="1:15" x14ac:dyDescent="0.2">
      <c r="A87">
        <f t="shared" si="10"/>
        <v>54</v>
      </c>
      <c r="B87">
        <f t="shared" si="11"/>
        <v>6.5970698177871912E-4</v>
      </c>
      <c r="C87" s="11">
        <v>0</v>
      </c>
      <c r="E87">
        <f t="shared" si="0"/>
        <v>0</v>
      </c>
      <c r="F87" s="11">
        <v>0</v>
      </c>
      <c r="I87">
        <f t="shared" si="12"/>
        <v>2.6722239381097895E-3</v>
      </c>
      <c r="J87">
        <f t="shared" si="1"/>
        <v>1.8683665802380898E-3</v>
      </c>
      <c r="K87">
        <f t="shared" si="13"/>
        <v>-6.4538418051950422E-4</v>
      </c>
      <c r="L87">
        <f t="shared" si="14"/>
        <v>9.0028984687607304E-4</v>
      </c>
      <c r="M87">
        <f t="shared" si="15"/>
        <v>1.5456740273955773E-3</v>
      </c>
      <c r="N87">
        <f t="shared" si="16"/>
        <v>-1.8900630306492979E-4</v>
      </c>
      <c r="O87">
        <f t="shared" si="6"/>
        <v>2.595561065271563E-3</v>
      </c>
    </row>
    <row r="88" spans="1:15" x14ac:dyDescent="0.2">
      <c r="A88">
        <f t="shared" si="10"/>
        <v>55</v>
      </c>
      <c r="B88">
        <f t="shared" si="11"/>
        <v>6.2672163268978317E-4</v>
      </c>
      <c r="C88" s="11">
        <v>0</v>
      </c>
      <c r="E88">
        <f t="shared" si="0"/>
        <v>0</v>
      </c>
      <c r="F88" s="11">
        <v>0</v>
      </c>
      <c r="I88">
        <f t="shared" si="12"/>
        <v>2.580799284201274E-3</v>
      </c>
      <c r="J88">
        <f t="shared" si="1"/>
        <v>1.80055581962162E-3</v>
      </c>
      <c r="K88">
        <f t="shared" si="13"/>
        <v>-6.2696942445295218E-4</v>
      </c>
      <c r="L88">
        <f t="shared" si="14"/>
        <v>8.6010123355831196E-4</v>
      </c>
      <c r="M88">
        <f t="shared" si="15"/>
        <v>1.487070658011264E-3</v>
      </c>
      <c r="N88">
        <f t="shared" si="16"/>
        <v>-1.8354112540191599E-4</v>
      </c>
      <c r="O88">
        <f t="shared" si="6"/>
        <v>2.5070012539980813E-3</v>
      </c>
    </row>
    <row r="89" spans="1:15" x14ac:dyDescent="0.2">
      <c r="A89">
        <f t="shared" si="10"/>
        <v>56</v>
      </c>
      <c r="B89">
        <f t="shared" si="11"/>
        <v>5.9538555105529399E-4</v>
      </c>
      <c r="C89" s="11">
        <v>0</v>
      </c>
      <c r="E89">
        <f t="shared" si="0"/>
        <v>0</v>
      </c>
      <c r="F89" s="11">
        <v>0</v>
      </c>
      <c r="I89">
        <f t="shared" si="12"/>
        <v>2.4916521701460123E-3</v>
      </c>
      <c r="J89">
        <f t="shared" si="1"/>
        <v>1.7347433071690785E-3</v>
      </c>
      <c r="K89">
        <f t="shared" si="13"/>
        <v>-6.0872213613421481E-4</v>
      </c>
      <c r="L89">
        <f t="shared" si="14"/>
        <v>8.2165966666272348E-4</v>
      </c>
      <c r="M89">
        <f t="shared" si="15"/>
        <v>1.4303818027969384E-3</v>
      </c>
      <c r="N89">
        <f t="shared" si="16"/>
        <v>-1.7813253370488417E-4</v>
      </c>
      <c r="O89">
        <f t="shared" si="6"/>
        <v>2.4206283872128375E-3</v>
      </c>
    </row>
    <row r="90" spans="1:15" x14ac:dyDescent="0.2">
      <c r="A90">
        <f t="shared" si="10"/>
        <v>57</v>
      </c>
      <c r="B90">
        <f t="shared" si="11"/>
        <v>5.6561627350252923E-4</v>
      </c>
      <c r="C90" s="11">
        <v>0</v>
      </c>
      <c r="E90">
        <f t="shared" si="0"/>
        <v>0</v>
      </c>
      <c r="F90" s="11">
        <v>0</v>
      </c>
      <c r="I90">
        <f t="shared" si="12"/>
        <v>2.4047934276020268E-3</v>
      </c>
      <c r="J90">
        <f t="shared" si="1"/>
        <v>1.6709048296188458E-3</v>
      </c>
      <c r="K90">
        <f t="shared" si="13"/>
        <v>-5.9067489765629382E-4</v>
      </c>
      <c r="L90">
        <f t="shared" si="14"/>
        <v>7.8489205976483255E-4</v>
      </c>
      <c r="M90">
        <f t="shared" si="15"/>
        <v>1.3755669574211263E-3</v>
      </c>
      <c r="N90">
        <f t="shared" si="16"/>
        <v>-1.7278947923596741E-4</v>
      </c>
      <c r="O90">
        <f t="shared" si="6"/>
        <v>2.3364549639242945E-3</v>
      </c>
    </row>
    <row r="91" spans="1:15" x14ac:dyDescent="0.2">
      <c r="A91">
        <f t="shared" si="10"/>
        <v>58</v>
      </c>
      <c r="B91">
        <f t="shared" si="11"/>
        <v>5.3733545982740272E-4</v>
      </c>
      <c r="C91" s="11">
        <v>0</v>
      </c>
      <c r="E91">
        <f t="shared" si="0"/>
        <v>0</v>
      </c>
      <c r="F91" s="11">
        <v>0</v>
      </c>
      <c r="I91">
        <f t="shared" si="12"/>
        <v>2.320226566204064E-3</v>
      </c>
      <c r="J91">
        <f t="shared" si="1"/>
        <v>1.6090132685909449E-3</v>
      </c>
      <c r="K91">
        <f t="shared" si="13"/>
        <v>-5.7285643524787936E-4</v>
      </c>
      <c r="L91">
        <f t="shared" si="14"/>
        <v>7.4972820512103687E-4</v>
      </c>
      <c r="M91">
        <f t="shared" si="15"/>
        <v>1.3225846403689162E-3</v>
      </c>
      <c r="N91">
        <f t="shared" si="16"/>
        <v>-1.6751982518218957E-4</v>
      </c>
      <c r="O91">
        <f t="shared" si="6"/>
        <v>2.2544862333804859E-3</v>
      </c>
    </row>
    <row r="92" spans="1:15" x14ac:dyDescent="0.2">
      <c r="A92">
        <f t="shared" si="10"/>
        <v>59</v>
      </c>
      <c r="B92">
        <f t="shared" si="11"/>
        <v>5.1046868683603253E-4</v>
      </c>
      <c r="C92" s="11">
        <v>0</v>
      </c>
      <c r="E92">
        <f t="shared" si="0"/>
        <v>0</v>
      </c>
      <c r="F92" s="11">
        <v>0</v>
      </c>
      <c r="I92">
        <f t="shared" si="12"/>
        <v>2.2379485083189881E-3</v>
      </c>
      <c r="J92">
        <f t="shared" si="1"/>
        <v>1.5490389696190187E-3</v>
      </c>
      <c r="K92">
        <f t="shared" si="13"/>
        <v>-5.5529193313604203E-4</v>
      </c>
      <c r="L92">
        <f t="shared" si="14"/>
        <v>7.1610067190632301E-4</v>
      </c>
      <c r="M92">
        <f t="shared" si="15"/>
        <v>1.271392605042365E-3</v>
      </c>
      <c r="N92">
        <f t="shared" si="16"/>
        <v>-1.6233043588401765E-4</v>
      </c>
      <c r="O92">
        <f t="shared" si="6"/>
        <v>2.1747209177496057E-3</v>
      </c>
    </row>
    <row r="93" spans="1:15" x14ac:dyDescent="0.2">
      <c r="A93">
        <f t="shared" si="10"/>
        <v>60</v>
      </c>
      <c r="B93">
        <f t="shared" si="11"/>
        <v>4.849452524942309E-4</v>
      </c>
      <c r="C93" s="11">
        <v>0</v>
      </c>
      <c r="E93">
        <f t="shared" si="0"/>
        <v>0</v>
      </c>
      <c r="F93" s="11">
        <v>0</v>
      </c>
      <c r="I93">
        <f t="shared" si="12"/>
        <v>2.1579502670195836E-3</v>
      </c>
      <c r="J93">
        <f t="shared" si="1"/>
        <v>1.4909500805639511E-3</v>
      </c>
      <c r="K93">
        <f t="shared" si="13"/>
        <v>-5.3800332513321311E-4</v>
      </c>
      <c r="L93">
        <f t="shared" si="14"/>
        <v>6.8394470724720635E-4</v>
      </c>
      <c r="M93">
        <f t="shared" si="15"/>
        <v>1.2219480323804196E-3</v>
      </c>
      <c r="N93">
        <f t="shared" si="16"/>
        <v>-1.572272597090536E-4</v>
      </c>
      <c r="O93">
        <f t="shared" si="6"/>
        <v>2.0971518790828098E-3</v>
      </c>
    </row>
    <row r="94" spans="1:15" x14ac:dyDescent="0.2">
      <c r="A94">
        <f t="shared" si="10"/>
        <v>61</v>
      </c>
      <c r="B94">
        <f t="shared" si="11"/>
        <v>4.6069798986951934E-4</v>
      </c>
      <c r="C94" s="11">
        <v>0</v>
      </c>
      <c r="E94">
        <f t="shared" si="0"/>
        <v>0</v>
      </c>
      <c r="F94" s="11">
        <v>0</v>
      </c>
      <c r="I94">
        <f t="shared" si="12"/>
        <v>2.0802175712056337E-3</v>
      </c>
      <c r="J94">
        <f t="shared" si="1"/>
        <v>1.4347128616015552E-3</v>
      </c>
      <c r="K94">
        <f t="shared" si="13"/>
        <v>-5.210095654201352E-4</v>
      </c>
      <c r="L94">
        <f t="shared" si="14"/>
        <v>6.5319814003480061E-4</v>
      </c>
      <c r="M94">
        <f t="shared" si="15"/>
        <v>1.1742077054549358E-3</v>
      </c>
      <c r="N94">
        <f t="shared" si="16"/>
        <v>-1.5221540599155557E-4</v>
      </c>
      <c r="O94">
        <f t="shared" si="6"/>
        <v>2.0217667344098909E-3</v>
      </c>
    </row>
    <row r="95" spans="1:15" x14ac:dyDescent="0.2">
      <c r="A95">
        <f t="shared" si="10"/>
        <v>62</v>
      </c>
      <c r="B95">
        <f t="shared" si="11"/>
        <v>4.3766309037604337E-4</v>
      </c>
      <c r="C95" s="11">
        <v>0</v>
      </c>
      <c r="E95">
        <f t="shared" si="0"/>
        <v>0</v>
      </c>
      <c r="F95" s="11">
        <v>0</v>
      </c>
      <c r="I95">
        <f t="shared" si="12"/>
        <v>2.0047314415454448E-3</v>
      </c>
      <c r="J95">
        <f t="shared" si="1"/>
        <v>1.3802919688311705E-3</v>
      </c>
      <c r="K95">
        <f t="shared" si="13"/>
        <v>-5.0432687990342078E-4</v>
      </c>
      <c r="L95">
        <f t="shared" si="14"/>
        <v>6.2380128749689662E-4</v>
      </c>
      <c r="M95">
        <f t="shared" si="15"/>
        <v>1.1281281674003175E-3</v>
      </c>
      <c r="N95">
        <f t="shared" si="16"/>
        <v>-1.4729921643184517E-4</v>
      </c>
      <c r="O95">
        <f t="shared" si="6"/>
        <v>1.9485484225680667E-3</v>
      </c>
    </row>
    <row r="96" spans="1:15" x14ac:dyDescent="0.2">
      <c r="A96">
        <f t="shared" si="10"/>
        <v>63</v>
      </c>
      <c r="B96">
        <f t="shared" si="11"/>
        <v>4.1577993585724117E-4</v>
      </c>
      <c r="C96" s="11">
        <v>0</v>
      </c>
      <c r="E96">
        <f t="shared" si="0"/>
        <v>0</v>
      </c>
      <c r="F96" s="11">
        <v>0</v>
      </c>
      <c r="I96">
        <f t="shared" si="12"/>
        <v>1.9314687206713011E-3</v>
      </c>
      <c r="J96">
        <f t="shared" si="1"/>
        <v>1.3276507134156556E-3</v>
      </c>
      <c r="K96">
        <f t="shared" si="13"/>
        <v>-4.879689994390262E-4</v>
      </c>
      <c r="L96">
        <f t="shared" si="14"/>
        <v>5.95696864502577E-4</v>
      </c>
      <c r="M96">
        <f t="shared" si="15"/>
        <v>1.0836658639416033E-3</v>
      </c>
      <c r="N96">
        <f t="shared" si="16"/>
        <v>-1.4248233132466392E-4</v>
      </c>
      <c r="O96">
        <f t="shared" si="6"/>
        <v>1.8774757261293628E-3</v>
      </c>
    </row>
    <row r="97" spans="1:15" x14ac:dyDescent="0.2">
      <c r="A97">
        <f t="shared" si="10"/>
        <v>64</v>
      </c>
      <c r="B97">
        <f t="shared" si="11"/>
        <v>3.9499093906437911E-4</v>
      </c>
      <c r="C97" s="11">
        <v>0</v>
      </c>
      <c r="E97">
        <f t="shared" si="0"/>
        <v>0</v>
      </c>
      <c r="F97" s="11">
        <v>0</v>
      </c>
      <c r="I97">
        <f t="shared" si="12"/>
        <v>1.8604025608376729E-3</v>
      </c>
      <c r="J97">
        <f t="shared" si="1"/>
        <v>1.2767512980355776E-3</v>
      </c>
      <c r="K97">
        <f t="shared" si="13"/>
        <v>-4.7194737613098022E-4</v>
      </c>
      <c r="L97">
        <f t="shared" si="14"/>
        <v>5.6882989556815682E-4</v>
      </c>
      <c r="M97">
        <f t="shared" si="15"/>
        <v>1.040777271699137E-3</v>
      </c>
      <c r="N97">
        <f t="shared" si="16"/>
        <v>-1.3776775096208176E-4</v>
      </c>
      <c r="O97">
        <f t="shared" si="6"/>
        <v>1.8085237515720262E-3</v>
      </c>
    </row>
    <row r="98" spans="1:15" x14ac:dyDescent="0.2">
      <c r="A98">
        <f t="shared" si="10"/>
        <v>65</v>
      </c>
      <c r="B98">
        <f t="shared" si="11"/>
        <v>3.7524139211116012E-4</v>
      </c>
      <c r="C98" s="11">
        <v>0</v>
      </c>
      <c r="E98">
        <f t="shared" si="0"/>
        <v>0</v>
      </c>
      <c r="F98" s="11">
        <v>0</v>
      </c>
      <c r="I98">
        <f t="shared" si="12"/>
        <v>1.7915028720404604E-3</v>
      </c>
      <c r="J98">
        <f t="shared" si="1"/>
        <v>1.2275550323208439E-3</v>
      </c>
      <c r="K98">
        <f t="shared" si="13"/>
        <v>-4.5627138383778746E-4</v>
      </c>
      <c r="L98">
        <f t="shared" si="14"/>
        <v>5.4314762952906853E-4</v>
      </c>
      <c r="M98">
        <f t="shared" si="15"/>
        <v>9.994190133668561E-4</v>
      </c>
      <c r="N98">
        <f t="shared" si="16"/>
        <v>-1.3315789253454848E-4</v>
      </c>
      <c r="O98">
        <f t="shared" si="6"/>
        <v>1.7416643706351918E-3</v>
      </c>
    </row>
    <row r="99" spans="1:15" x14ac:dyDescent="0.2">
      <c r="A99">
        <f t="shared" si="10"/>
        <v>66</v>
      </c>
      <c r="B99">
        <f t="shared" si="11"/>
        <v>3.5647932250560207E-4</v>
      </c>
      <c r="C99" s="11">
        <v>0</v>
      </c>
      <c r="E99">
        <f t="shared" ref="E99:E133" si="17">(F99+$G$30*E98)</f>
        <v>0</v>
      </c>
      <c r="F99" s="11">
        <v>0</v>
      </c>
      <c r="I99">
        <f t="shared" si="12"/>
        <v>1.7247367333982583E-3</v>
      </c>
      <c r="J99">
        <f t="shared" ref="J99:J133" si="18">($M$25*I99+$M$26*B99+$M$27*E99)</f>
        <v>1.1800225288111071E-3</v>
      </c>
      <c r="K99">
        <f t="shared" si="13"/>
        <v>-4.4094850394674364E-4</v>
      </c>
      <c r="L99">
        <f t="shared" si="14"/>
        <v>5.1859945683865839E-4</v>
      </c>
      <c r="M99">
        <f t="shared" si="15"/>
        <v>9.5954796078540191E-4</v>
      </c>
      <c r="N99">
        <f t="shared" si="16"/>
        <v>-1.2865464283302403E-4</v>
      </c>
      <c r="O99">
        <f t="shared" ref="O99:O133" si="19">($B$19^(1-$B$6)*J99-$B$4*$A$15*(1-$A$15)^(-$B$7)*K99)</f>
        <v>1.6768666256027575E-3</v>
      </c>
    </row>
    <row r="100" spans="1:15" x14ac:dyDescent="0.2">
      <c r="A100">
        <f t="shared" si="10"/>
        <v>67</v>
      </c>
      <c r="B100">
        <f t="shared" si="11"/>
        <v>3.3865535638032194E-4</v>
      </c>
      <c r="C100" s="11">
        <v>0</v>
      </c>
      <c r="E100">
        <f t="shared" si="17"/>
        <v>0</v>
      </c>
      <c r="F100" s="11">
        <v>0</v>
      </c>
      <c r="I100">
        <f t="shared" si="12"/>
        <v>1.6600687704117741E-3</v>
      </c>
      <c r="J100">
        <f t="shared" si="18"/>
        <v>1.1341138808914988E-3</v>
      </c>
      <c r="K100">
        <f t="shared" si="13"/>
        <v>-4.2598449740867503E-4</v>
      </c>
      <c r="L100">
        <f t="shared" si="14"/>
        <v>4.9513682945168927E-4</v>
      </c>
      <c r="M100">
        <f t="shared" si="15"/>
        <v>9.211213268603643E-4</v>
      </c>
      <c r="N100">
        <f t="shared" si="16"/>
        <v>-1.242594070357424E-4</v>
      </c>
      <c r="O100">
        <f t="shared" si="19"/>
        <v>1.6140971010813569E-3</v>
      </c>
    </row>
    <row r="101" spans="1:15" x14ac:dyDescent="0.2">
      <c r="A101">
        <f t="shared" si="10"/>
        <v>68</v>
      </c>
      <c r="B101">
        <f t="shared" si="11"/>
        <v>3.2172258856130585E-4</v>
      </c>
      <c r="C101" s="11">
        <v>0</v>
      </c>
      <c r="E101">
        <f t="shared" si="17"/>
        <v>0</v>
      </c>
      <c r="F101" s="11">
        <v>0</v>
      </c>
      <c r="I101">
        <f t="shared" si="12"/>
        <v>1.5974615005443645E-3</v>
      </c>
      <c r="J101">
        <f t="shared" si="18"/>
        <v>1.089788824052219E-3</v>
      </c>
      <c r="K101">
        <f t="shared" si="13"/>
        <v>-4.1138356396207764E-4</v>
      </c>
      <c r="L101">
        <f t="shared" si="14"/>
        <v>4.7271318324760691E-4</v>
      </c>
      <c r="M101">
        <f t="shared" si="15"/>
        <v>8.8409674720968466E-4</v>
      </c>
      <c r="N101">
        <f t="shared" si="16"/>
        <v>-1.1997315384498749E-4</v>
      </c>
      <c r="O101">
        <f t="shared" si="19"/>
        <v>1.5533202646676853E-3</v>
      </c>
    </row>
    <row r="102" spans="1:15" x14ac:dyDescent="0.2">
      <c r="A102">
        <f t="shared" si="10"/>
        <v>69</v>
      </c>
      <c r="B102">
        <f t="shared" si="11"/>
        <v>3.0563645913324051E-4</v>
      </c>
      <c r="C102" s="11">
        <v>0</v>
      </c>
      <c r="E102">
        <f t="shared" si="17"/>
        <v>0</v>
      </c>
      <c r="F102" s="11">
        <v>0</v>
      </c>
      <c r="I102">
        <f t="shared" si="12"/>
        <v>1.5368756494044344E-3</v>
      </c>
      <c r="J102">
        <f t="shared" si="18"/>
        <v>1.0470068817287463E-3</v>
      </c>
      <c r="K102">
        <f t="shared" si="13"/>
        <v>-3.97148489416019E-4</v>
      </c>
      <c r="L102">
        <f t="shared" si="14"/>
        <v>4.5128386294629235E-4</v>
      </c>
      <c r="M102">
        <f t="shared" si="15"/>
        <v>8.484323523623114E-4</v>
      </c>
      <c r="N102">
        <f t="shared" si="16"/>
        <v>-1.1579645722220183E-4</v>
      </c>
      <c r="O102">
        <f t="shared" si="19"/>
        <v>1.4944987787415143E-3</v>
      </c>
    </row>
    <row r="103" spans="1:15" x14ac:dyDescent="0.2">
      <c r="A103">
        <f t="shared" si="10"/>
        <v>70</v>
      </c>
      <c r="B103">
        <f t="shared" si="11"/>
        <v>2.9035463617657848E-4</v>
      </c>
      <c r="C103" s="11">
        <v>0</v>
      </c>
      <c r="E103">
        <f t="shared" si="17"/>
        <v>0</v>
      </c>
      <c r="F103" s="11">
        <v>0</v>
      </c>
      <c r="I103">
        <f t="shared" si="12"/>
        <v>1.4782704396585264E-3</v>
      </c>
      <c r="J103">
        <f t="shared" si="18"/>
        <v>1.0057274968936153E-3</v>
      </c>
      <c r="K103">
        <f t="shared" si="13"/>
        <v>-3.8328078180526398E-4</v>
      </c>
      <c r="L103">
        <f t="shared" si="14"/>
        <v>4.3080604946705176E-4</v>
      </c>
      <c r="M103">
        <f t="shared" si="15"/>
        <v>8.1408683127231585E-4</v>
      </c>
      <c r="N103">
        <f t="shared" si="16"/>
        <v>-1.1172953495375732E-4</v>
      </c>
      <c r="O103">
        <f t="shared" si="19"/>
        <v>1.4375937854719154E-3</v>
      </c>
    </row>
    <row r="104" spans="1:15" x14ac:dyDescent="0.2">
      <c r="A104">
        <f t="shared" si="10"/>
        <v>71</v>
      </c>
      <c r="B104">
        <f t="shared" si="11"/>
        <v>2.7583690436774953E-4</v>
      </c>
      <c r="C104" s="11">
        <v>0</v>
      </c>
      <c r="E104">
        <f t="shared" si="17"/>
        <v>0</v>
      </c>
      <c r="F104" s="11">
        <v>0</v>
      </c>
      <c r="I104">
        <f t="shared" si="12"/>
        <v>1.4216038546616598E-3</v>
      </c>
      <c r="J104">
        <f t="shared" si="18"/>
        <v>9.6591015049039635E-4</v>
      </c>
      <c r="K104">
        <f t="shared" si="13"/>
        <v>-3.6978079717863956E-4</v>
      </c>
      <c r="L104">
        <f t="shared" si="14"/>
        <v>4.1123868967995987E-4</v>
      </c>
      <c r="M104">
        <f t="shared" si="15"/>
        <v>7.8101948685859943E-4</v>
      </c>
      <c r="N104">
        <f t="shared" si="16"/>
        <v>-1.0777228426471467E-4</v>
      </c>
      <c r="O104">
        <f t="shared" si="19"/>
        <v>1.3825651669848104E-3</v>
      </c>
    </row>
    <row r="105" spans="1:15" x14ac:dyDescent="0.2">
      <c r="A105">
        <f t="shared" si="10"/>
        <v>72</v>
      </c>
      <c r="B105">
        <f t="shared" si="11"/>
        <v>2.6204505914936203E-4</v>
      </c>
      <c r="C105" s="11">
        <v>0</v>
      </c>
      <c r="E105">
        <f t="shared" si="17"/>
        <v>0</v>
      </c>
      <c r="F105" s="11">
        <v>0</v>
      </c>
      <c r="I105">
        <f t="shared" si="12"/>
        <v>1.3668328786582706E-3</v>
      </c>
      <c r="J105">
        <f t="shared" si="18"/>
        <v>9.2751446772543461E-4</v>
      </c>
      <c r="K105">
        <f t="shared" si="13"/>
        <v>-3.5664785573248317E-4</v>
      </c>
      <c r="L105">
        <f t="shared" si="14"/>
        <v>3.9254242849734276E-4</v>
      </c>
      <c r="M105">
        <f t="shared" si="15"/>
        <v>7.4919028422982593E-4</v>
      </c>
      <c r="N105">
        <f t="shared" si="16"/>
        <v>-1.0392431468383233E-4</v>
      </c>
      <c r="O105">
        <f t="shared" si="19"/>
        <v>1.3293717825094893E-3</v>
      </c>
    </row>
    <row r="106" spans="1:15" x14ac:dyDescent="0.2">
      <c r="A106">
        <f t="shared" si="10"/>
        <v>73</v>
      </c>
      <c r="B106">
        <f t="shared" si="11"/>
        <v>2.4894280619189394E-4</v>
      </c>
      <c r="C106" s="11">
        <v>0</v>
      </c>
      <c r="E106">
        <f t="shared" si="17"/>
        <v>0</v>
      </c>
      <c r="F106" s="11">
        <v>0</v>
      </c>
      <c r="I106">
        <f t="shared" si="12"/>
        <v>1.3139137152824042E-3</v>
      </c>
      <c r="J106">
        <f t="shared" si="18"/>
        <v>8.9050031316266606E-4</v>
      </c>
      <c r="K106">
        <f t="shared" si="13"/>
        <v>-3.4388034895490118E-4</v>
      </c>
      <c r="L106">
        <f t="shared" si="14"/>
        <v>3.7467954325212985E-4</v>
      </c>
      <c r="M106">
        <f t="shared" si="15"/>
        <v>7.1855989220703104E-4</v>
      </c>
      <c r="N106">
        <f t="shared" si="16"/>
        <v>-1.0018497834989594E-4</v>
      </c>
      <c r="O106">
        <f t="shared" si="19"/>
        <v>1.2779716841995227E-3</v>
      </c>
    </row>
    <row r="107" spans="1:15" x14ac:dyDescent="0.2">
      <c r="A107">
        <f t="shared" si="10"/>
        <v>74</v>
      </c>
      <c r="B107">
        <f t="shared" si="11"/>
        <v>2.3649566588229923E-4</v>
      </c>
      <c r="C107" s="11">
        <v>0</v>
      </c>
      <c r="E107">
        <f t="shared" si="17"/>
        <v>0</v>
      </c>
      <c r="F107" s="11">
        <v>0</v>
      </c>
      <c r="I107">
        <f t="shared" si="12"/>
        <v>1.2628019859690829E-3</v>
      </c>
      <c r="J107">
        <f t="shared" si="18"/>
        <v>8.5482787550118593E-4</v>
      </c>
      <c r="K107">
        <f t="shared" si="13"/>
        <v>-3.31475838403333E-4</v>
      </c>
      <c r="L107">
        <f t="shared" si="14"/>
        <v>3.5761388030900511E-4</v>
      </c>
      <c r="M107">
        <f t="shared" si="15"/>
        <v>6.8908971871233817E-4</v>
      </c>
      <c r="N107">
        <f t="shared" si="16"/>
        <v>-9.6553397937074984E-5</v>
      </c>
      <c r="O107">
        <f t="shared" si="19"/>
        <v>1.2283223132091548E-3</v>
      </c>
    </row>
    <row r="108" spans="1:15" x14ac:dyDescent="0.2">
      <c r="A108">
        <f t="shared" si="10"/>
        <v>75</v>
      </c>
      <c r="B108">
        <f t="shared" si="11"/>
        <v>2.2467088258818426E-4</v>
      </c>
      <c r="C108" s="11">
        <v>0</v>
      </c>
      <c r="E108">
        <f t="shared" si="17"/>
        <v>0</v>
      </c>
      <c r="F108" s="11">
        <v>0</v>
      </c>
      <c r="I108">
        <f t="shared" si="12"/>
        <v>1.2134529097795289E-3</v>
      </c>
      <c r="J108">
        <f t="shared" si="18"/>
        <v>8.2045774285386395E-4</v>
      </c>
      <c r="K108">
        <f t="shared" si="13"/>
        <v>-3.1943114669738114E-4</v>
      </c>
      <c r="L108">
        <f t="shared" si="14"/>
        <v>3.4131079385371166E-4</v>
      </c>
      <c r="M108">
        <f t="shared" si="15"/>
        <v>6.607419405510928E-4</v>
      </c>
      <c r="N108">
        <f t="shared" si="16"/>
        <v>-9.302849236542052E-5</v>
      </c>
      <c r="O108">
        <f t="shared" si="19"/>
        <v>1.1803806774991978E-3</v>
      </c>
    </row>
    <row r="109" spans="1:15" x14ac:dyDescent="0.2">
      <c r="A109">
        <f t="shared" si="10"/>
        <v>76</v>
      </c>
      <c r="B109">
        <f t="shared" si="11"/>
        <v>2.1343733845877503E-4</v>
      </c>
      <c r="C109" s="11">
        <v>0</v>
      </c>
      <c r="E109">
        <f t="shared" si="17"/>
        <v>0</v>
      </c>
      <c r="F109" s="11">
        <v>0</v>
      </c>
      <c r="I109">
        <f t="shared" si="12"/>
        <v>1.1658214660406989E-3</v>
      </c>
      <c r="J109">
        <f t="shared" si="18"/>
        <v>7.8735096928794551E-4</v>
      </c>
      <c r="K109">
        <f t="shared" si="13"/>
        <v>-3.0774244127087331E-4</v>
      </c>
      <c r="L109">
        <f t="shared" si="14"/>
        <v>3.2573708680550076E-4</v>
      </c>
      <c r="M109">
        <f t="shared" si="15"/>
        <v>6.3347952807637413E-4</v>
      </c>
      <c r="N109">
        <f t="shared" si="16"/>
        <v>-8.9609000451754494E-5</v>
      </c>
      <c r="O109">
        <f t="shared" si="19"/>
        <v>1.1341035127462886E-3</v>
      </c>
    </row>
    <row r="110" spans="1:15" x14ac:dyDescent="0.2">
      <c r="A110">
        <f t="shared" si="10"/>
        <v>77</v>
      </c>
      <c r="B110">
        <f t="shared" si="11"/>
        <v>2.0276547153583627E-4</v>
      </c>
      <c r="C110" s="11">
        <v>0</v>
      </c>
      <c r="E110">
        <f t="shared" si="17"/>
        <v>0</v>
      </c>
      <c r="F110" s="11">
        <v>0</v>
      </c>
      <c r="I110">
        <f t="shared" si="12"/>
        <v>1.1198625411039484E-3</v>
      </c>
      <c r="J110">
        <f t="shared" si="18"/>
        <v>7.5546913333498404E-4</v>
      </c>
      <c r="K110">
        <f t="shared" si="13"/>
        <v>-2.9640531139151307E-4</v>
      </c>
      <c r="L110">
        <f t="shared" si="14"/>
        <v>3.1086095379753156E-4</v>
      </c>
      <c r="M110">
        <f t="shared" si="15"/>
        <v>6.0726626518904474E-4</v>
      </c>
      <c r="N110">
        <f t="shared" si="16"/>
        <v>-8.6293502646017807E-5</v>
      </c>
      <c r="O110">
        <f t="shared" si="19"/>
        <v>1.0894474276356507E-3</v>
      </c>
    </row>
    <row r="111" spans="1:15" x14ac:dyDescent="0.2">
      <c r="A111">
        <f t="shared" si="10"/>
        <v>78</v>
      </c>
      <c r="B111">
        <f t="shared" si="11"/>
        <v>1.9262719795904446E-4</v>
      </c>
      <c r="C111" s="11">
        <v>0</v>
      </c>
      <c r="E111">
        <f t="shared" si="17"/>
        <v>0</v>
      </c>
      <c r="F111" s="11">
        <v>0</v>
      </c>
      <c r="I111">
        <f t="shared" si="12"/>
        <v>1.0755310604381781E-3</v>
      </c>
      <c r="J111">
        <f t="shared" si="18"/>
        <v>7.2477438912737255E-4</v>
      </c>
      <c r="K111">
        <f t="shared" si="13"/>
        <v>-2.8541483892310086E-4</v>
      </c>
      <c r="L111">
        <f t="shared" si="14"/>
        <v>2.9665192617002174E-4</v>
      </c>
      <c r="M111">
        <f t="shared" si="15"/>
        <v>5.8206676509312254E-4</v>
      </c>
      <c r="N111">
        <f t="shared" si="16"/>
        <v>-8.3080440988603352E-5</v>
      </c>
      <c r="O111">
        <f t="shared" si="19"/>
        <v>1.04636903472982E-3</v>
      </c>
    </row>
    <row r="112" spans="1:15" x14ac:dyDescent="0.2">
      <c r="A112">
        <f t="shared" si="10"/>
        <v>79</v>
      </c>
      <c r="B112">
        <f t="shared" si="11"/>
        <v>1.8299583806109224E-4</v>
      </c>
      <c r="C112" s="11">
        <v>0</v>
      </c>
      <c r="E112">
        <f t="shared" si="17"/>
        <v>0</v>
      </c>
      <c r="F112" s="11">
        <v>0</v>
      </c>
      <c r="I112">
        <f t="shared" si="12"/>
        <v>1.0327821071891418E-3</v>
      </c>
      <c r="J112">
        <f t="shared" si="18"/>
        <v>6.9522951077198179E-4</v>
      </c>
      <c r="K112">
        <f t="shared" si="13"/>
        <v>-2.747656632740365E-4</v>
      </c>
      <c r="L112">
        <f t="shared" si="14"/>
        <v>2.8308081892108438E-4</v>
      </c>
      <c r="M112">
        <f t="shared" si="15"/>
        <v>5.5784648219512093E-4</v>
      </c>
      <c r="N112">
        <f t="shared" si="16"/>
        <v>-7.9968137415259473E-5</v>
      </c>
      <c r="O112">
        <f t="shared" si="19"/>
        <v>1.0048250680237995E-3</v>
      </c>
    </row>
    <row r="113" spans="1:15" x14ac:dyDescent="0.2">
      <c r="A113">
        <f t="shared" si="10"/>
        <v>80</v>
      </c>
      <c r="B113">
        <f t="shared" si="11"/>
        <v>1.7384604615803761E-4</v>
      </c>
      <c r="C113" s="11">
        <v>0</v>
      </c>
      <c r="E113">
        <f t="shared" si="17"/>
        <v>0</v>
      </c>
      <c r="F113" s="11">
        <v>0</v>
      </c>
      <c r="I113">
        <f t="shared" si="12"/>
        <v>9.9157102825834674E-4</v>
      </c>
      <c r="J113">
        <f t="shared" si="18"/>
        <v>6.6679793052773094E-4</v>
      </c>
      <c r="K113">
        <f t="shared" si="13"/>
        <v>-2.6445204094651379E-4</v>
      </c>
      <c r="L113">
        <f t="shared" si="14"/>
        <v>2.7011967956046479E-4</v>
      </c>
      <c r="M113">
        <f t="shared" si="15"/>
        <v>5.3457172050697859E-4</v>
      </c>
      <c r="N113">
        <f t="shared" si="16"/>
        <v>-7.6954810527774084E-5</v>
      </c>
      <c r="O113">
        <f t="shared" si="19"/>
        <v>9.6477248822040944E-4</v>
      </c>
    </row>
    <row r="114" spans="1:15" x14ac:dyDescent="0.2">
      <c r="A114">
        <f t="shared" si="10"/>
        <v>81</v>
      </c>
      <c r="B114">
        <f t="shared" si="11"/>
        <v>1.6515374385013573E-4</v>
      </c>
      <c r="C114" s="11">
        <v>0</v>
      </c>
      <c r="E114">
        <f t="shared" si="17"/>
        <v>0</v>
      </c>
      <c r="F114" s="11">
        <v>0</v>
      </c>
      <c r="I114">
        <f t="shared" si="12"/>
        <v>9.518535288818281E-4</v>
      </c>
      <c r="J114">
        <f t="shared" si="18"/>
        <v>6.3944377131314872E-4</v>
      </c>
      <c r="K114">
        <f t="shared" si="13"/>
        <v>-2.5446790007337128E-4</v>
      </c>
      <c r="L114">
        <f t="shared" si="14"/>
        <v>2.5774173881178565E-4</v>
      </c>
      <c r="M114">
        <f t="shared" si="15"/>
        <v>5.1220963888515692E-4</v>
      </c>
      <c r="N114">
        <f t="shared" si="16"/>
        <v>-7.4038590940804535E-5</v>
      </c>
      <c r="O114">
        <f t="shared" si="19"/>
        <v>9.2616857668790988E-4</v>
      </c>
    </row>
    <row r="115" spans="1:15" x14ac:dyDescent="0.2">
      <c r="A115">
        <f t="shared" si="10"/>
        <v>82</v>
      </c>
      <c r="B115">
        <f t="shared" si="11"/>
        <v>1.5689605665762893E-4</v>
      </c>
      <c r="C115" s="11">
        <v>0</v>
      </c>
      <c r="E115">
        <f t="shared" si="17"/>
        <v>0</v>
      </c>
      <c r="F115" s="11">
        <v>0</v>
      </c>
      <c r="I115">
        <f t="shared" si="12"/>
        <v>9.1358575662068837E-4</v>
      </c>
      <c r="J115">
        <f t="shared" si="18"/>
        <v>6.1313187403191677E-4</v>
      </c>
      <c r="K115">
        <f t="shared" si="13"/>
        <v>-2.4480689030385427E-4</v>
      </c>
      <c r="L115">
        <f t="shared" si="14"/>
        <v>2.4592136310941257E-4</v>
      </c>
      <c r="M115">
        <f t="shared" si="15"/>
        <v>4.9072825341326689E-4</v>
      </c>
      <c r="N115">
        <f t="shared" si="16"/>
        <v>-7.1217535307869435E-5</v>
      </c>
      <c r="O115">
        <f t="shared" si="19"/>
        <v>8.8897101899493346E-4</v>
      </c>
    </row>
    <row r="116" spans="1:15" x14ac:dyDescent="0.2">
      <c r="A116">
        <f t="shared" si="10"/>
        <v>83</v>
      </c>
      <c r="B116">
        <f t="shared" si="11"/>
        <v>1.4905125382474747E-4</v>
      </c>
      <c r="C116" s="11">
        <v>0</v>
      </c>
      <c r="E116">
        <f t="shared" si="17"/>
        <v>0</v>
      </c>
      <c r="F116" s="11">
        <v>0</v>
      </c>
      <c r="I116">
        <f t="shared" si="12"/>
        <v>8.7672437561138765E-4</v>
      </c>
      <c r="J116">
        <f t="shared" si="18"/>
        <v>5.8782782016887354E-4</v>
      </c>
      <c r="K116">
        <f t="shared" si="13"/>
        <v>-2.3546242837546301E-4</v>
      </c>
      <c r="L116">
        <f t="shared" si="14"/>
        <v>2.3463400883665217E-4</v>
      </c>
      <c r="M116">
        <f t="shared" si="15"/>
        <v>4.7009643721211518E-4</v>
      </c>
      <c r="N116">
        <f t="shared" si="16"/>
        <v>-6.8489639122638467E-5</v>
      </c>
      <c r="O116">
        <f t="shared" si="19"/>
        <v>8.5313797885512479E-4</v>
      </c>
    </row>
    <row r="117" spans="1:15" x14ac:dyDescent="0.2">
      <c r="A117">
        <f t="shared" si="10"/>
        <v>84</v>
      </c>
      <c r="B117">
        <f t="shared" si="11"/>
        <v>1.4159869113351009E-4</v>
      </c>
      <c r="C117" s="11">
        <v>0</v>
      </c>
      <c r="E117">
        <f t="shared" si="17"/>
        <v>0</v>
      </c>
      <c r="F117" s="11">
        <v>0</v>
      </c>
      <c r="I117">
        <f t="shared" si="12"/>
        <v>8.4122663186404539E-4</v>
      </c>
      <c r="J117">
        <f t="shared" si="18"/>
        <v>5.6349795007581526E-4</v>
      </c>
      <c r="K117">
        <f t="shared" si="13"/>
        <v>-2.2642773968651689E-4</v>
      </c>
      <c r="L117">
        <f t="shared" si="14"/>
        <v>2.2385617825267725E-4</v>
      </c>
      <c r="M117">
        <f t="shared" si="15"/>
        <v>4.5028391793919416E-4</v>
      </c>
      <c r="N117">
        <f t="shared" si="16"/>
        <v>-6.5852848385212619E-5</v>
      </c>
      <c r="O117">
        <f t="shared" si="19"/>
        <v>8.1862816325533379E-4</v>
      </c>
    </row>
    <row r="118" spans="1:15" x14ac:dyDescent="0.2">
      <c r="A118">
        <f t="shared" si="10"/>
        <v>85</v>
      </c>
      <c r="B118">
        <f t="shared" si="11"/>
        <v>1.3451875657683458E-4</v>
      </c>
      <c r="C118" s="11">
        <v>0</v>
      </c>
      <c r="E118">
        <f t="shared" si="17"/>
        <v>0</v>
      </c>
      <c r="F118" s="11">
        <v>0</v>
      </c>
      <c r="I118">
        <f t="shared" si="12"/>
        <v>8.0705041034122608E-4</v>
      </c>
      <c r="J118">
        <f t="shared" si="18"/>
        <v>5.4010937733552425E-4</v>
      </c>
      <c r="K118">
        <f t="shared" si="13"/>
        <v>-2.176958961629537E-4</v>
      </c>
      <c r="L118">
        <f t="shared" si="14"/>
        <v>2.1356537705632923E-4</v>
      </c>
      <c r="M118">
        <f t="shared" si="15"/>
        <v>4.3126127321928292E-4</v>
      </c>
      <c r="N118">
        <f t="shared" si="16"/>
        <v>-6.3305070217055672E-5</v>
      </c>
      <c r="O118">
        <f t="shared" si="19"/>
        <v>7.8540087948652149E-4</v>
      </c>
    </row>
    <row r="119" spans="1:15" x14ac:dyDescent="0.2">
      <c r="A119">
        <f t="shared" si="10"/>
        <v>86</v>
      </c>
      <c r="B119">
        <f t="shared" si="11"/>
        <v>1.2779281874799285E-4</v>
      </c>
      <c r="C119" s="11">
        <v>0</v>
      </c>
      <c r="E119">
        <f t="shared" si="17"/>
        <v>0</v>
      </c>
      <c r="F119" s="11">
        <v>0</v>
      </c>
      <c r="I119">
        <f t="shared" si="12"/>
        <v>7.7415428449756742E-4</v>
      </c>
      <c r="J119">
        <f t="shared" si="18"/>
        <v>5.1762999956363133E-4</v>
      </c>
      <c r="K119">
        <f t="shared" si="13"/>
        <v>-2.0925985069311894E-4</v>
      </c>
      <c r="L119">
        <f t="shared" si="14"/>
        <v>2.0374007353577171E-4</v>
      </c>
      <c r="M119">
        <f t="shared" si="15"/>
        <v>4.1299992422889063E-4</v>
      </c>
      <c r="N119">
        <f t="shared" si="16"/>
        <v>-6.0844182502591553E-5</v>
      </c>
      <c r="O119">
        <f t="shared" si="19"/>
        <v>7.5341608474544072E-4</v>
      </c>
    </row>
    <row r="120" spans="1:15" x14ac:dyDescent="0.2">
      <c r="A120">
        <f t="shared" si="10"/>
        <v>87</v>
      </c>
      <c r="B120">
        <f t="shared" si="11"/>
        <v>1.214031778105932E-4</v>
      </c>
      <c r="C120" s="11">
        <v>0</v>
      </c>
      <c r="E120">
        <f t="shared" si="17"/>
        <v>0</v>
      </c>
      <c r="F120" s="11">
        <v>0</v>
      </c>
      <c r="I120">
        <f t="shared" si="12"/>
        <v>7.4249755891194434E-4</v>
      </c>
      <c r="J120">
        <f t="shared" si="18"/>
        <v>4.9602850598104648E-4</v>
      </c>
      <c r="K120">
        <f t="shared" si="13"/>
        <v>-2.0111246838580489E-4</v>
      </c>
      <c r="L120">
        <f t="shared" si="14"/>
        <v>1.9435965925384031E-4</v>
      </c>
      <c r="M120">
        <f t="shared" si="15"/>
        <v>3.9547212763964518E-4</v>
      </c>
      <c r="N120">
        <f t="shared" si="16"/>
        <v>-5.8468042630197769E-5</v>
      </c>
      <c r="O120">
        <f t="shared" si="19"/>
        <v>7.2263442892744304E-4</v>
      </c>
    </row>
    <row r="121" spans="1:15" x14ac:dyDescent="0.2">
      <c r="A121">
        <f t="shared" si="10"/>
        <v>88</v>
      </c>
      <c r="B121">
        <f t="shared" si="11"/>
        <v>1.1533301892006353E-4</v>
      </c>
      <c r="C121" s="11">
        <v>0</v>
      </c>
      <c r="E121">
        <f t="shared" si="17"/>
        <v>0</v>
      </c>
      <c r="F121" s="11">
        <v>0</v>
      </c>
      <c r="I121">
        <f t="shared" si="12"/>
        <v>7.1204030559842942E-4</v>
      </c>
      <c r="J121">
        <f t="shared" si="18"/>
        <v>4.7527438206465018E-4</v>
      </c>
      <c r="K121">
        <f t="shared" si="13"/>
        <v>-1.9324655488948467E-4</v>
      </c>
      <c r="L121">
        <f t="shared" si="14"/>
        <v>1.8540441121986238E-4</v>
      </c>
      <c r="M121">
        <f t="shared" si="15"/>
        <v>3.7865096610934705E-4</v>
      </c>
      <c r="N121">
        <f t="shared" si="16"/>
        <v>-5.6174495400380502E-5</v>
      </c>
      <c r="O121">
        <f t="shared" si="19"/>
        <v>6.930172911862113E-4</v>
      </c>
    </row>
    <row r="122" spans="1:15" x14ac:dyDescent="0.2">
      <c r="A122">
        <f t="shared" si="10"/>
        <v>89</v>
      </c>
      <c r="B122">
        <f t="shared" si="11"/>
        <v>1.0956636797406035E-4</v>
      </c>
      <c r="C122" s="11">
        <v>0</v>
      </c>
      <c r="E122">
        <f t="shared" si="17"/>
        <v>0</v>
      </c>
      <c r="F122" s="11">
        <v>0</v>
      </c>
      <c r="I122">
        <f t="shared" si="12"/>
        <v>6.8274339453989921E-4</v>
      </c>
      <c r="J122">
        <f t="shared" si="18"/>
        <v>4.5533791156060255E-4</v>
      </c>
      <c r="K122">
        <f t="shared" si="13"/>
        <v>-1.8565488199449152E-4</v>
      </c>
      <c r="L122">
        <f t="shared" si="14"/>
        <v>1.7685545549967895E-4</v>
      </c>
      <c r="M122">
        <f t="shared" si="15"/>
        <v>3.6251033749417044E-4</v>
      </c>
      <c r="N122">
        <f t="shared" si="16"/>
        <v>-5.3961380164290172E-5</v>
      </c>
      <c r="O122">
        <f t="shared" si="19"/>
        <v>6.6452681079463708E-4</v>
      </c>
    </row>
    <row r="123" spans="1:15" x14ac:dyDescent="0.2">
      <c r="A123">
        <f t="shared" si="10"/>
        <v>90</v>
      </c>
      <c r="B123">
        <f t="shared" si="11"/>
        <v>1.0408804957535733E-4</v>
      </c>
      <c r="C123" s="11">
        <v>0</v>
      </c>
      <c r="E123">
        <f t="shared" si="17"/>
        <v>0</v>
      </c>
      <c r="F123" s="11">
        <v>0</v>
      </c>
      <c r="I123">
        <f t="shared" si="12"/>
        <v>6.5456851894855818E-4</v>
      </c>
      <c r="J123">
        <f t="shared" si="18"/>
        <v>4.361901761228904E-4</v>
      </c>
      <c r="K123">
        <f t="shared" si="13"/>
        <v>-1.783302107247352E-4</v>
      </c>
      <c r="L123">
        <f t="shared" si="14"/>
        <v>1.6869473221660082E-4</v>
      </c>
      <c r="M123">
        <f t="shared" si="15"/>
        <v>3.4702494294133599E-4</v>
      </c>
      <c r="N123">
        <f t="shared" si="16"/>
        <v>-5.1826537251408795E-5</v>
      </c>
      <c r="O123">
        <f t="shared" si="19"/>
        <v>6.3712591280223939E-4</v>
      </c>
    </row>
    <row r="124" spans="1:15" x14ac:dyDescent="0.2">
      <c r="A124">
        <f t="shared" si="10"/>
        <v>91</v>
      </c>
      <c r="B124">
        <f t="shared" si="11"/>
        <v>9.8883647096589456E-5</v>
      </c>
      <c r="C124" s="11">
        <v>0</v>
      </c>
      <c r="E124">
        <f t="shared" si="17"/>
        <v>0</v>
      </c>
      <c r="F124" s="11">
        <v>0</v>
      </c>
      <c r="I124">
        <f t="shared" si="12"/>
        <v>6.274782157207273E-4</v>
      </c>
      <c r="J124">
        <f t="shared" si="18"/>
        <v>4.1780305281949477E-4</v>
      </c>
      <c r="K124">
        <f t="shared" si="13"/>
        <v>-1.7126531211137432E-4</v>
      </c>
      <c r="L124">
        <f t="shared" si="14"/>
        <v>1.609049618970525E-4</v>
      </c>
      <c r="M124">
        <f t="shared" si="15"/>
        <v>3.321702740084268E-4</v>
      </c>
      <c r="N124">
        <f t="shared" si="16"/>
        <v>-4.976781374119199E-5</v>
      </c>
      <c r="O124">
        <f t="shared" si="19"/>
        <v>6.1077832894832157E-4</v>
      </c>
    </row>
    <row r="125" spans="1:15" x14ac:dyDescent="0.2">
      <c r="A125">
        <f t="shared" si="10"/>
        <v>92</v>
      </c>
      <c r="B125">
        <f t="shared" si="11"/>
        <v>9.3939464741759978E-5</v>
      </c>
      <c r="C125" s="11">
        <v>0</v>
      </c>
      <c r="E125">
        <f t="shared" si="17"/>
        <v>0</v>
      </c>
      <c r="F125" s="11">
        <v>0</v>
      </c>
      <c r="I125">
        <f t="shared" si="12"/>
        <v>6.0143588151880217E-4</v>
      </c>
      <c r="J125">
        <f t="shared" si="18"/>
        <v>4.0014920972971795E-4</v>
      </c>
      <c r="K125">
        <f t="shared" si="13"/>
        <v>-1.6445298582760378E-4</v>
      </c>
      <c r="L125">
        <f t="shared" si="14"/>
        <v>1.5346961311570484E-4</v>
      </c>
      <c r="M125">
        <f t="shared" si="15"/>
        <v>3.1792259894330868E-4</v>
      </c>
      <c r="N125">
        <f t="shared" si="16"/>
        <v>-4.7783068629663726E-5</v>
      </c>
      <c r="O125">
        <f t="shared" si="19"/>
        <v>5.8544861425627076E-4</v>
      </c>
    </row>
    <row r="126" spans="1:15" x14ac:dyDescent="0.2">
      <c r="A126">
        <f t="shared" si="10"/>
        <v>93</v>
      </c>
      <c r="B126">
        <f t="shared" si="11"/>
        <v>8.9242491504671974E-5</v>
      </c>
      <c r="C126" s="11">
        <v>0</v>
      </c>
      <c r="E126">
        <f t="shared" si="17"/>
        <v>0</v>
      </c>
      <c r="F126" s="11">
        <v>0</v>
      </c>
      <c r="I126">
        <f t="shared" si="12"/>
        <v>5.7640578488116743E-4</v>
      </c>
      <c r="J126">
        <f t="shared" si="18"/>
        <v>3.8320209983867554E-4</v>
      </c>
      <c r="K126">
        <f t="shared" si="13"/>
        <v>-1.5788607685132019E-4</v>
      </c>
      <c r="L126">
        <f t="shared" si="14"/>
        <v>1.4637287139595699E-4</v>
      </c>
      <c r="M126">
        <f t="shared" si="15"/>
        <v>3.0425894824727715E-4</v>
      </c>
      <c r="N126">
        <f t="shared" si="16"/>
        <v>-4.5870177438422455E-5</v>
      </c>
      <c r="O126">
        <f t="shared" si="19"/>
        <v>5.6110215970291231E-4</v>
      </c>
    </row>
    <row r="127" spans="1:15" x14ac:dyDescent="0.2">
      <c r="A127">
        <f t="shared" si="10"/>
        <v>94</v>
      </c>
      <c r="B127">
        <f t="shared" si="11"/>
        <v>8.478036692943837E-5</v>
      </c>
      <c r="C127" s="11">
        <v>0</v>
      </c>
      <c r="E127">
        <f t="shared" si="17"/>
        <v>0</v>
      </c>
      <c r="F127" s="11">
        <v>0</v>
      </c>
      <c r="I127">
        <f t="shared" si="12"/>
        <v>5.5235307473091135E-4</v>
      </c>
      <c r="J127">
        <f t="shared" si="18"/>
        <v>3.669359534186481E-4</v>
      </c>
      <c r="K127">
        <f t="shared" si="13"/>
        <v>-1.5155749031083677E-4</v>
      </c>
      <c r="L127">
        <f t="shared" si="14"/>
        <v>1.3959960932270483E-4</v>
      </c>
      <c r="M127">
        <f t="shared" si="15"/>
        <v>2.911570996335416E-4</v>
      </c>
      <c r="N127">
        <f t="shared" si="16"/>
        <v>-4.4027036310208702E-5</v>
      </c>
      <c r="O127">
        <f t="shared" si="19"/>
        <v>5.3770520132745056E-4</v>
      </c>
    </row>
    <row r="128" spans="1:15" x14ac:dyDescent="0.2">
      <c r="A128">
        <f t="shared" si="10"/>
        <v>95</v>
      </c>
      <c r="B128">
        <f t="shared" si="11"/>
        <v>8.0541348582966447E-5</v>
      </c>
      <c r="C128" s="11">
        <v>0</v>
      </c>
      <c r="E128">
        <f t="shared" si="17"/>
        <v>0</v>
      </c>
      <c r="F128" s="11">
        <v>0</v>
      </c>
      <c r="I128">
        <f t="shared" si="12"/>
        <v>5.2924378562627843E-4</v>
      </c>
      <c r="J128">
        <f t="shared" si="18"/>
        <v>3.5132576907181631E-4</v>
      </c>
      <c r="K128">
        <f t="shared" si="13"/>
        <v>-1.4546020465798612E-4</v>
      </c>
      <c r="L128">
        <f t="shared" si="14"/>
        <v>1.3313535782541301E-4</v>
      </c>
      <c r="M128">
        <f t="shared" si="15"/>
        <v>2.7859556248339913E-4</v>
      </c>
      <c r="N128">
        <f t="shared" si="16"/>
        <v>-4.2251565632092318E-5</v>
      </c>
      <c r="O128">
        <f t="shared" si="19"/>
        <v>5.1522482611715873E-4</v>
      </c>
    </row>
    <row r="129" spans="1:15" x14ac:dyDescent="0.2">
      <c r="A129">
        <f t="shared" si="10"/>
        <v>96</v>
      </c>
      <c r="B129">
        <f t="shared" si="11"/>
        <v>7.6514281153818115E-5</v>
      </c>
      <c r="C129" s="11">
        <v>0</v>
      </c>
      <c r="E129">
        <f t="shared" si="17"/>
        <v>0</v>
      </c>
      <c r="F129" s="11">
        <v>0</v>
      </c>
      <c r="I129">
        <f t="shared" si="12"/>
        <v>5.0704484006979401E-4</v>
      </c>
      <c r="J129">
        <f t="shared" si="18"/>
        <v>3.3634730359480383E-4</v>
      </c>
      <c r="K129">
        <f t="shared" si="13"/>
        <v>-1.3958728330282309E-4</v>
      </c>
      <c r="L129">
        <f t="shared" si="14"/>
        <v>1.2696627859059466E-4</v>
      </c>
      <c r="M129">
        <f t="shared" si="15"/>
        <v>2.6655356189341775E-4</v>
      </c>
      <c r="N129">
        <f t="shared" si="16"/>
        <v>-4.0541713224447936E-5</v>
      </c>
      <c r="O129">
        <f t="shared" si="19"/>
        <v>4.9362897498146457E-4</v>
      </c>
    </row>
    <row r="130" spans="1:15" x14ac:dyDescent="0.2">
      <c r="A130">
        <f t="shared" si="10"/>
        <v>97</v>
      </c>
      <c r="B130">
        <f t="shared" si="11"/>
        <v>7.2688567096127211E-5</v>
      </c>
      <c r="C130" s="11">
        <v>0</v>
      </c>
      <c r="E130">
        <f t="shared" si="17"/>
        <v>0</v>
      </c>
      <c r="F130" s="11">
        <v>0</v>
      </c>
      <c r="I130">
        <f t="shared" si="12"/>
        <v>4.8572404816877473E-4</v>
      </c>
      <c r="J130">
        <f t="shared" si="18"/>
        <v>3.2197706081234559E-4</v>
      </c>
      <c r="K130">
        <f t="shared" si="13"/>
        <v>-1.3393188483468025E-4</v>
      </c>
      <c r="L130">
        <f t="shared" si="14"/>
        <v>1.2107913756388954E-4</v>
      </c>
      <c r="M130">
        <f t="shared" si="15"/>
        <v>2.5501102239856979E-4</v>
      </c>
      <c r="N130">
        <f t="shared" si="16"/>
        <v>-3.8895457131187761E-5</v>
      </c>
      <c r="O130">
        <f t="shared" si="19"/>
        <v>4.7288644310231694E-4</v>
      </c>
    </row>
    <row r="131" spans="1:15" x14ac:dyDescent="0.2">
      <c r="A131">
        <f t="shared" si="10"/>
        <v>98</v>
      </c>
      <c r="B131">
        <f t="shared" si="11"/>
        <v>6.9054138741320848E-5</v>
      </c>
      <c r="C131" s="11">
        <v>0</v>
      </c>
      <c r="E131">
        <f t="shared" si="17"/>
        <v>0</v>
      </c>
      <c r="F131" s="11">
        <v>0</v>
      </c>
      <c r="I131">
        <f t="shared" si="12"/>
        <v>4.6525010491738403E-4</v>
      </c>
      <c r="J131">
        <f t="shared" si="18"/>
        <v>3.0819227951522801E-4</v>
      </c>
      <c r="K131">
        <f t="shared" si="13"/>
        <v>-1.2848727194548896E-4</v>
      </c>
      <c r="L131">
        <f t="shared" si="14"/>
        <v>1.1546127950301592E-4</v>
      </c>
      <c r="M131">
        <f t="shared" si="15"/>
        <v>2.4394855144850488E-4</v>
      </c>
      <c r="N131">
        <f t="shared" si="16"/>
        <v>-3.7310808044199274E-5</v>
      </c>
      <c r="O131">
        <f t="shared" si="19"/>
        <v>4.5296687792658767E-4</v>
      </c>
    </row>
    <row r="132" spans="1:15" x14ac:dyDescent="0.2">
      <c r="A132">
        <f t="shared" si="10"/>
        <v>99</v>
      </c>
      <c r="B132">
        <f t="shared" si="11"/>
        <v>6.5601431804254798E-5</v>
      </c>
      <c r="C132" s="11">
        <v>0</v>
      </c>
      <c r="E132">
        <f t="shared" si="17"/>
        <v>0</v>
      </c>
      <c r="F132" s="11">
        <v>0</v>
      </c>
      <c r="I132">
        <f t="shared" si="12"/>
        <v>4.455925853493955E-4</v>
      </c>
      <c r="J132">
        <f t="shared" si="18"/>
        <v>2.949709206263438E-4</v>
      </c>
      <c r="K132">
        <f t="shared" si="13"/>
        <v>-1.2324681916302518E-4</v>
      </c>
      <c r="L132">
        <f t="shared" si="14"/>
        <v>1.1010060354395157E-4</v>
      </c>
      <c r="M132">
        <f t="shared" si="15"/>
        <v>2.3334742270697675E-4</v>
      </c>
      <c r="N132">
        <f t="shared" si="16"/>
        <v>-3.5785811392580691E-5</v>
      </c>
      <c r="O132">
        <f t="shared" si="19"/>
        <v>4.3384077504565451E-4</v>
      </c>
    </row>
    <row r="133" spans="1:15" x14ac:dyDescent="0.2">
      <c r="A133">
        <f t="shared" si="10"/>
        <v>100</v>
      </c>
      <c r="B133">
        <f t="shared" si="11"/>
        <v>6.2321360214042054E-5</v>
      </c>
      <c r="C133" s="11">
        <v>0</v>
      </c>
      <c r="E133">
        <f t="shared" si="17"/>
        <v>0</v>
      </c>
      <c r="F133" s="11">
        <v>0</v>
      </c>
      <c r="I133">
        <f t="shared" si="12"/>
        <v>4.2672193779128779E-4</v>
      </c>
      <c r="J133">
        <f t="shared" si="18"/>
        <v>2.8229165370821532E-4</v>
      </c>
      <c r="K133">
        <f t="shared" si="13"/>
        <v>-1.1820401949403046E-4</v>
      </c>
      <c r="L133">
        <f t="shared" si="14"/>
        <v>1.0498553974377031E-4</v>
      </c>
      <c r="M133">
        <f t="shared" si="15"/>
        <v>2.2318955923780078E-4</v>
      </c>
      <c r="N133">
        <f t="shared" si="16"/>
        <v>-3.4318549125068536E-5</v>
      </c>
      <c r="O133">
        <f t="shared" si="19"/>
        <v>4.1547947218814222E-4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S133"/>
  <sheetViews>
    <sheetView workbookViewId="0"/>
  </sheetViews>
  <sheetFormatPr defaultRowHeight="12.75" x14ac:dyDescent="0.2"/>
  <sheetData>
    <row r="1" spans="1:16" x14ac:dyDescent="0.2">
      <c r="A1" t="s">
        <v>0</v>
      </c>
      <c r="L1" t="s">
        <v>20</v>
      </c>
    </row>
    <row r="3" spans="1:16" ht="15.75" x14ac:dyDescent="0.3">
      <c r="A3" s="2" t="s">
        <v>1</v>
      </c>
      <c r="B3" s="11">
        <f>(1/3)</f>
        <v>0.33333333333333331</v>
      </c>
      <c r="L3" s="1" t="s">
        <v>75</v>
      </c>
      <c r="M3">
        <f>(B8/(1+B8)/B6)</f>
        <v>1.477832512315271E-2</v>
      </c>
    </row>
    <row r="4" spans="1:16" ht="15.75" x14ac:dyDescent="0.3">
      <c r="A4" s="3" t="s">
        <v>2</v>
      </c>
      <c r="B4" s="11">
        <v>2.2535211259999999</v>
      </c>
      <c r="L4" s="1" t="s">
        <v>76</v>
      </c>
      <c r="M4">
        <f>((1-A15)/A15/B7)</f>
        <v>1.9999971329814938</v>
      </c>
    </row>
    <row r="5" spans="1:16" ht="15.75" x14ac:dyDescent="0.3">
      <c r="A5" s="2" t="s">
        <v>3</v>
      </c>
      <c r="B5" s="11">
        <v>2.5000000000000001E-2</v>
      </c>
      <c r="L5" s="1" t="s">
        <v>77</v>
      </c>
      <c r="M5">
        <f>(B6*M4)</f>
        <v>1.9999971329814938</v>
      </c>
    </row>
    <row r="6" spans="1:16" ht="15.75" x14ac:dyDescent="0.3">
      <c r="A6" s="2" t="s">
        <v>4</v>
      </c>
      <c r="B6" s="11">
        <v>1</v>
      </c>
      <c r="L6" s="1" t="s">
        <v>78</v>
      </c>
      <c r="M6">
        <f>((1-B3)*(B8+B5)/B8)</f>
        <v>1.7777777777777781</v>
      </c>
    </row>
    <row r="7" spans="1:16" ht="15.75" x14ac:dyDescent="0.3">
      <c r="A7" s="2" t="s">
        <v>5</v>
      </c>
      <c r="B7" s="11">
        <v>1</v>
      </c>
      <c r="L7" s="1" t="s">
        <v>79</v>
      </c>
      <c r="M7">
        <f>(B18/B17)</f>
        <v>0.12000000000000004</v>
      </c>
    </row>
    <row r="8" spans="1:16" ht="15.75" x14ac:dyDescent="0.3">
      <c r="A8" s="2" t="s">
        <v>6</v>
      </c>
      <c r="B8" s="11">
        <v>1.4999999999999999E-2</v>
      </c>
      <c r="L8" s="1" t="s">
        <v>80</v>
      </c>
      <c r="M8">
        <f>(M7*B19/B18)</f>
        <v>7.0999898244805543E-2</v>
      </c>
    </row>
    <row r="9" spans="1:16" ht="15.75" x14ac:dyDescent="0.3">
      <c r="A9" s="3" t="s">
        <v>68</v>
      </c>
      <c r="B9" s="11">
        <v>0.19245008960000001</v>
      </c>
      <c r="L9" s="1" t="s">
        <v>81</v>
      </c>
      <c r="M9">
        <f>(M7*B9/B18)</f>
        <v>2.3999977047655541E-2</v>
      </c>
    </row>
    <row r="10" spans="1:16" ht="14.25" x14ac:dyDescent="0.25">
      <c r="A10" s="3" t="s">
        <v>69</v>
      </c>
      <c r="B10" s="11">
        <v>1</v>
      </c>
    </row>
    <row r="11" spans="1:16" x14ac:dyDescent="0.2">
      <c r="L11" s="4" t="s">
        <v>21</v>
      </c>
      <c r="O11" t="s">
        <v>22</v>
      </c>
    </row>
    <row r="12" spans="1:16" x14ac:dyDescent="0.2">
      <c r="A12" s="4" t="s">
        <v>7</v>
      </c>
      <c r="F12" t="s">
        <v>8</v>
      </c>
    </row>
    <row r="13" spans="1:16" ht="15.75" x14ac:dyDescent="0.3">
      <c r="L13" s="1" t="s">
        <v>82</v>
      </c>
      <c r="M13">
        <f>((1+$B$3*$M$4+$M$3*$M$6*($M$7*$M$5*(1-$B$3)+$M$8*(1+$B$3*$M$4))/(1+$B$3*$M$4))/(1+$B$3*$M$4+$M$3*$M$6*$M$5))</f>
        <v>0.97198856287999191</v>
      </c>
      <c r="O13">
        <v>1</v>
      </c>
      <c r="P13">
        <f>((($M$13+$M$16)+SQRT($M$13^2+$M$16^2-2*$M$13*$M$16+4*$M$14*$M$15))/2)</f>
        <v>1.0733587842375409</v>
      </c>
    </row>
    <row r="14" spans="1:16" ht="15.75" x14ac:dyDescent="0.3">
      <c r="A14" s="3" t="s">
        <v>67</v>
      </c>
      <c r="F14" s="4" t="s">
        <v>103</v>
      </c>
      <c r="J14" s="9">
        <f>(B17/B18)</f>
        <v>8.3333333333333304</v>
      </c>
      <c r="L14" s="1" t="s">
        <v>83</v>
      </c>
      <c r="M14">
        <f>(-($M$3*$M$6*((1-$B$5)*(1+$B$3*$M$4)+$M$7*$B$3*(1+$M$4)))/((1+$B$3*$M$4)*(1+$B$3*$M$4+$M$3*$M$6*$M$5)))</f>
        <v>-1.6000009174464487E-2</v>
      </c>
      <c r="O14">
        <v>2</v>
      </c>
      <c r="P14">
        <f>((($M$13+$M$16)-SQRT($M$13^2+$M$16^2-2*$M$13*$M$16+4*$M$14*$M$15))/2)</f>
        <v>0.94562975111905745</v>
      </c>
    </row>
    <row r="15" spans="1:16" ht="15.75" x14ac:dyDescent="0.3">
      <c r="A15" s="12">
        <v>0.33333365189124958</v>
      </c>
      <c r="B15" s="11">
        <f>((($B$3/($B$8+$B$5))^($B$3/(1-$B$3))*$B$10*A15)-(((1-A15)^$B$7*(1-$B$3)*$B$10/$B$4*($B$3/($B$8+$B$5))^($B$3/(1-$B$3)))^(1/$B$6))-$B$5*(($B$3/($B$8+$B$5))^(1/(1-$B$3))*$B$10*A15)-$B$9)</f>
        <v>9.9999999988997779E-7</v>
      </c>
      <c r="C15" s="5" t="s">
        <v>35</v>
      </c>
      <c r="F15" t="s">
        <v>18</v>
      </c>
      <c r="J15" s="6">
        <f>(B8)</f>
        <v>1.4999999999999999E-2</v>
      </c>
      <c r="L15" s="1" t="s">
        <v>84</v>
      </c>
      <c r="M15">
        <f>(-((1-$B$3)*$M$7*$M$5+$M$8*(1+$M$4*$B$3))/(1+$B$3*$M$4))</f>
        <v>-0.16699981567462524</v>
      </c>
    </row>
    <row r="16" spans="1:16" ht="15.75" x14ac:dyDescent="0.3">
      <c r="F16" t="s">
        <v>9</v>
      </c>
      <c r="J16" s="6">
        <f>(1-B3)</f>
        <v>0.66666666666666674</v>
      </c>
      <c r="L16" s="1" t="s">
        <v>85</v>
      </c>
      <c r="M16">
        <f>(((1-$B$5)*(1+$B$3*$M$4)+$M$7*$B$3*(1+$M$4))/(1+$B$3*$M$4))</f>
        <v>1.0469999724766066</v>
      </c>
      <c r="O16" s="2" t="s">
        <v>99</v>
      </c>
      <c r="P16">
        <f>(MIN(ABS(P14),ABS(P13)))</f>
        <v>0.94562975111905745</v>
      </c>
    </row>
    <row r="17" spans="1:19" ht="14.25" x14ac:dyDescent="0.25">
      <c r="A17" s="3" t="s">
        <v>70</v>
      </c>
      <c r="B17" s="8">
        <f>((($B$8+$B$5)/$B$3)^(-1/(1-$B$3))*$B$10*A15)</f>
        <v>8.018761402057244</v>
      </c>
      <c r="F17" t="s">
        <v>10</v>
      </c>
      <c r="J17" s="6">
        <f>(B5)</f>
        <v>2.5000000000000001E-2</v>
      </c>
      <c r="O17" s="2" t="s">
        <v>100</v>
      </c>
      <c r="P17">
        <f>(MAX(ABS(P13),ABS(P14)))</f>
        <v>1.0733587842375409</v>
      </c>
    </row>
    <row r="18" spans="1:19" ht="15.75" x14ac:dyDescent="0.3">
      <c r="A18" s="3" t="s">
        <v>71</v>
      </c>
      <c r="B18" s="8">
        <f>((($B$8+$B$5)/$B$3)^(-1/(1-$B$3))*$B$10*A15)^$B$3*($B$10*A15)^(1-$B$3)</f>
        <v>0.96225136824686952</v>
      </c>
      <c r="F18" t="s">
        <v>19</v>
      </c>
      <c r="J18" s="7">
        <f>(LN(0.5)/LN(1-B5))</f>
        <v>27.377851233805632</v>
      </c>
      <c r="L18" s="1" t="s">
        <v>86</v>
      </c>
      <c r="M18">
        <f>(($M$3*$M$6*(1+$M$4)*((1+$B$3*$M$4)*$C$30-(1-$B$3)*$M$7))/((1+$B$3*$M$4+$M$3*$M$6*$M$5)*(1+$B$3*$M$4)))</f>
        <v>4.1352419547566972E-2</v>
      </c>
    </row>
    <row r="19" spans="1:19" ht="15.75" x14ac:dyDescent="0.3">
      <c r="A19" s="3" t="s">
        <v>72</v>
      </c>
      <c r="B19" s="8">
        <f>(((1-A15)^$B$7*(1-$B$3)*$B$10/$B$4*($B$3/($B$8+$B$5))^($B$3/(1-$B$3)))^(1/$B$6))</f>
        <v>0.56933124359543852</v>
      </c>
      <c r="F19" t="s">
        <v>11</v>
      </c>
      <c r="J19" s="6">
        <f>(B19/B18)</f>
        <v>0.59166581870671264</v>
      </c>
      <c r="L19" s="1" t="s">
        <v>87</v>
      </c>
      <c r="M19">
        <f>($M$3*$M$6*$M$9/(1+$B$3*$M$4+$M$3*$M$6*$M$5))</f>
        <v>3.6676204684237045E-4</v>
      </c>
    </row>
    <row r="20" spans="1:19" ht="15.75" x14ac:dyDescent="0.3">
      <c r="A20" s="3" t="s">
        <v>73</v>
      </c>
      <c r="B20" s="8">
        <f>((1-B3)*B10^(1-B3)*(B17/A15)^B3)</f>
        <v>1.9245008972987523</v>
      </c>
      <c r="F20" t="s">
        <v>13</v>
      </c>
      <c r="J20" s="6">
        <f>(B5*B17/B18)</f>
        <v>0.20833333333333329</v>
      </c>
      <c r="L20" s="1" t="s">
        <v>88</v>
      </c>
      <c r="M20">
        <f>((1+$M$4)*(1-$B$3)*$M$7/(1+$B$3*$M$4))</f>
        <v>0.14399994495321317</v>
      </c>
    </row>
    <row r="21" spans="1:19" ht="15.75" x14ac:dyDescent="0.3">
      <c r="A21" s="3" t="s">
        <v>74</v>
      </c>
      <c r="B21">
        <f>(B8+B5)</f>
        <v>0.04</v>
      </c>
      <c r="F21" t="s">
        <v>17</v>
      </c>
      <c r="J21" s="6">
        <f>(B9/B18)</f>
        <v>0.19999980873046277</v>
      </c>
      <c r="L21" s="1" t="s">
        <v>89</v>
      </c>
      <c r="M21">
        <f>(-M9)</f>
        <v>-2.3999977047655541E-2</v>
      </c>
    </row>
    <row r="22" spans="1:19" x14ac:dyDescent="0.2">
      <c r="F22" s="4" t="s">
        <v>101</v>
      </c>
      <c r="J22" s="8">
        <f>(-1/B6)</f>
        <v>-1</v>
      </c>
    </row>
    <row r="23" spans="1:19" x14ac:dyDescent="0.2">
      <c r="F23" s="4" t="s">
        <v>102</v>
      </c>
      <c r="J23" s="8">
        <f>(-1/B7)</f>
        <v>-1</v>
      </c>
      <c r="L23" s="4" t="s">
        <v>23</v>
      </c>
    </row>
    <row r="24" spans="1:19" x14ac:dyDescent="0.2">
      <c r="F24" t="s">
        <v>12</v>
      </c>
      <c r="J24" s="6">
        <f>((1-B3)*B18/B17)</f>
        <v>8.0000000000000029E-2</v>
      </c>
    </row>
    <row r="25" spans="1:19" ht="15.75" x14ac:dyDescent="0.3">
      <c r="L25" s="1" t="s">
        <v>90</v>
      </c>
      <c r="M25">
        <f>(($P$16-$M$16)/$M$15)</f>
        <v>0.60700798350013885</v>
      </c>
      <c r="O25" s="1" t="s">
        <v>93</v>
      </c>
      <c r="P25">
        <f>($M$15*$M$25+$M$16)</f>
        <v>0.94562975111905745</v>
      </c>
      <c r="R25" s="1" t="s">
        <v>96</v>
      </c>
      <c r="S25">
        <f>(($M$4*$B$3-$M$5*$M$25)/(1+$B$3*$M$4))</f>
        <v>-0.32840929773310151</v>
      </c>
    </row>
    <row r="26" spans="1:19" ht="15.75" x14ac:dyDescent="0.3">
      <c r="A26" t="s">
        <v>14</v>
      </c>
      <c r="L26" s="1" t="s">
        <v>91</v>
      </c>
      <c r="M26">
        <f>(($M$18-$M$25*$M$20)/($M$15*$M$25+$C$30-$M$13))</f>
        <v>0.37335563046670955</v>
      </c>
      <c r="O26" s="1" t="s">
        <v>94</v>
      </c>
      <c r="P26">
        <f>($M$15*$M$26+$M$20)</f>
        <v>8.1649623484189165E-2</v>
      </c>
      <c r="R26" s="1" t="s">
        <v>97</v>
      </c>
      <c r="S26">
        <f>(($M$4*(1-$B$3)-$M$5*$M$26)/(1+$B$3*$M$4))</f>
        <v>0.35197294070563423</v>
      </c>
    </row>
    <row r="27" spans="1:19" ht="15.75" x14ac:dyDescent="0.3">
      <c r="L27" s="1" t="s">
        <v>92</v>
      </c>
      <c r="M27">
        <f>(($M$19-$M$25*$M$21)/($M$15*$M$25+$G$30-$M$13))</f>
        <v>-0.12106912216182743</v>
      </c>
      <c r="O27" s="1" t="s">
        <v>95</v>
      </c>
      <c r="P27">
        <f>($M$15*$M$27+$M$21)</f>
        <v>-3.7814559627416741E-3</v>
      </c>
      <c r="R27" s="1" t="s">
        <v>98</v>
      </c>
      <c r="S27">
        <f>(-$M$5*$M$27/(1+$B$3*$M$4))</f>
        <v>0.14528282163545231</v>
      </c>
    </row>
    <row r="28" spans="1:19" x14ac:dyDescent="0.2">
      <c r="A28" s="4" t="s">
        <v>58</v>
      </c>
      <c r="E28" t="s">
        <v>16</v>
      </c>
    </row>
    <row r="30" spans="1:19" ht="15.75" x14ac:dyDescent="0.3">
      <c r="B30" s="16" t="s">
        <v>143</v>
      </c>
      <c r="C30" s="11">
        <v>0.95</v>
      </c>
      <c r="F30" s="16" t="s">
        <v>144</v>
      </c>
      <c r="G30" s="11">
        <v>0.95</v>
      </c>
    </row>
    <row r="32" spans="1:19" ht="15.75" x14ac:dyDescent="0.3">
      <c r="A32" s="1" t="s">
        <v>15</v>
      </c>
      <c r="B32" s="1"/>
      <c r="C32" s="16" t="s">
        <v>138</v>
      </c>
      <c r="E32" s="1"/>
      <c r="F32" s="16" t="s">
        <v>137</v>
      </c>
      <c r="I32" s="1"/>
      <c r="J32" s="1"/>
      <c r="K32" s="1"/>
      <c r="L32" s="1"/>
      <c r="M32" s="1"/>
      <c r="N32" s="16" t="s">
        <v>106</v>
      </c>
      <c r="O32" s="16" t="s">
        <v>107</v>
      </c>
    </row>
    <row r="33" spans="1:15" x14ac:dyDescent="0.2">
      <c r="A33">
        <v>0</v>
      </c>
      <c r="B33">
        <v>0</v>
      </c>
      <c r="E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</row>
    <row r="34" spans="1:15" x14ac:dyDescent="0.2">
      <c r="A34">
        <f>(A33+1)</f>
        <v>1</v>
      </c>
      <c r="B34">
        <f>(C34+$C$30*B33)</f>
        <v>0</v>
      </c>
      <c r="C34" s="11">
        <v>0</v>
      </c>
      <c r="E34">
        <f>(F34+$G$30*E33)</f>
        <v>0.01</v>
      </c>
      <c r="F34" s="11">
        <v>0.01</v>
      </c>
      <c r="I34">
        <v>0</v>
      </c>
      <c r="J34">
        <f>($M$25*I34+$M$26*B34+$M$27*E34)</f>
        <v>-1.2106912216182744E-3</v>
      </c>
      <c r="K34">
        <f>($S$25*I34+$S$26*B34+$S$27*E34)</f>
        <v>1.452828216354523E-3</v>
      </c>
      <c r="L34">
        <f>($B$3*I34+(1-$B$3)*(K34+B34))</f>
        <v>9.685521442363488E-4</v>
      </c>
      <c r="M34">
        <f>((1-$B$3)*B34+$B$3*(I34-K34))</f>
        <v>-4.8427607211817434E-4</v>
      </c>
      <c r="N34">
        <f>($M$6*(B34+K34-I34)*$B$21)</f>
        <v>1.0331222871854389E-4</v>
      </c>
      <c r="O34">
        <f>($B$19^(1-$B$6)*J34-$B$4*$A$15*(1-$A$15)^(-$B$7)*K34)</f>
        <v>-2.8476831072631976E-3</v>
      </c>
    </row>
    <row r="35" spans="1:15" x14ac:dyDescent="0.2">
      <c r="A35">
        <f>(A34+1)</f>
        <v>2</v>
      </c>
      <c r="B35">
        <f>(C35+$C$30*B34)</f>
        <v>0</v>
      </c>
      <c r="C35" s="11">
        <v>0</v>
      </c>
      <c r="E35">
        <f t="shared" ref="E35:E98" si="0">(F35+$G$30*E34)</f>
        <v>9.4999999999999998E-3</v>
      </c>
      <c r="F35" s="11">
        <v>0</v>
      </c>
      <c r="I35">
        <f>($P$25*I34+$P$26*B34+$P$27*E34)</f>
        <v>-3.7814559627416742E-5</v>
      </c>
      <c r="J35">
        <f t="shared" ref="J35:J98" si="1">($M$25*I35+$M$26*B35+$M$27*E35)</f>
        <v>-1.1731104001237445E-3</v>
      </c>
      <c r="K35">
        <f t="shared" ref="K35:K98" si="2">($S$25*I35+$S$26*B35+$S$27*E35)</f>
        <v>1.3926054585081233E-3</v>
      </c>
      <c r="L35">
        <f t="shared" ref="L35:L98" si="3">($B$3*I35+(1-$B$3)*(K35+B35))</f>
        <v>9.1579878579627668E-4</v>
      </c>
      <c r="M35">
        <f t="shared" ref="M35:M98" si="4">((1-$B$3)*B35+$B$3*(I35-K35))</f>
        <v>-4.7680667271184671E-4</v>
      </c>
      <c r="N35">
        <f t="shared" ref="N35:N98" si="5">($M$6*(B35+K35-I35)*$B$21)</f>
        <v>1.0171875684519398E-4</v>
      </c>
      <c r="O35">
        <f t="shared" ref="O35:O98" si="6">($B$19^(1-$B$6)*J35-$B$4*$A$15*(1-$A$15)^(-$B$7)*K35)</f>
        <v>-2.7422455599590018E-3</v>
      </c>
    </row>
    <row r="36" spans="1:15" x14ac:dyDescent="0.2">
      <c r="A36">
        <f t="shared" ref="A36:A72" si="7">(A35+1)</f>
        <v>3</v>
      </c>
      <c r="B36">
        <f t="shared" ref="B36:B72" si="8">(C36+$C$30*B35)</f>
        <v>0</v>
      </c>
      <c r="C36" s="11">
        <v>0</v>
      </c>
      <c r="E36">
        <f t="shared" si="0"/>
        <v>9.025E-3</v>
      </c>
      <c r="F36" s="11">
        <v>0</v>
      </c>
      <c r="I36">
        <f t="shared" ref="I36:I99" si="9">($P$25*I35+$P$26*B35+$P$27*E35)</f>
        <v>-7.168240425519675E-5</v>
      </c>
      <c r="J36">
        <f t="shared" si="1"/>
        <v>-1.1361606191698814E-3</v>
      </c>
      <c r="K36">
        <f t="shared" si="2"/>
        <v>1.3347186333012265E-3</v>
      </c>
      <c r="L36">
        <f t="shared" si="3"/>
        <v>8.659182874490855E-4</v>
      </c>
      <c r="M36">
        <f t="shared" si="4"/>
        <v>-4.688003458521411E-4</v>
      </c>
      <c r="N36">
        <f t="shared" si="5"/>
        <v>1.0001074044845678E-4</v>
      </c>
      <c r="O36">
        <f t="shared" si="6"/>
        <v>-2.6400710937445429E-3</v>
      </c>
    </row>
    <row r="37" spans="1:15" x14ac:dyDescent="0.2">
      <c r="A37">
        <f t="shared" si="7"/>
        <v>4</v>
      </c>
      <c r="B37">
        <f t="shared" si="8"/>
        <v>0</v>
      </c>
      <c r="C37" s="11">
        <v>0</v>
      </c>
      <c r="E37">
        <f t="shared" si="0"/>
        <v>8.5737499999999998E-3</v>
      </c>
      <c r="F37" s="11">
        <v>0</v>
      </c>
      <c r="I37">
        <f t="shared" si="9"/>
        <v>-1.0191265415920097E-4</v>
      </c>
      <c r="J37">
        <f t="shared" si="1"/>
        <v>-1.0998781808292915E-3</v>
      </c>
      <c r="K37">
        <f t="shared" si="2"/>
        <v>1.2790876551794989E-3</v>
      </c>
      <c r="L37">
        <f t="shared" si="3"/>
        <v>8.1875421873326565E-4</v>
      </c>
      <c r="M37">
        <f t="shared" si="4"/>
        <v>-4.6033343644623327E-4</v>
      </c>
      <c r="N37">
        <f t="shared" si="5"/>
        <v>9.8204466441863118E-5</v>
      </c>
      <c r="O37">
        <f t="shared" si="6"/>
        <v>-2.5411057733187832E-3</v>
      </c>
    </row>
    <row r="38" spans="1:15" x14ac:dyDescent="0.2">
      <c r="A38">
        <f t="shared" si="7"/>
        <v>5</v>
      </c>
      <c r="B38">
        <f t="shared" si="8"/>
        <v>0</v>
      </c>
      <c r="C38" s="11">
        <v>0</v>
      </c>
      <c r="E38">
        <f t="shared" si="0"/>
        <v>8.1450624999999995E-3</v>
      </c>
      <c r="F38" s="11">
        <v>0</v>
      </c>
      <c r="I38">
        <f t="shared" si="9"/>
        <v>-1.2879289584900421E-4</v>
      </c>
      <c r="J38">
        <f t="shared" si="1"/>
        <v>-1.0642938828266668E-3</v>
      </c>
      <c r="K38">
        <f t="shared" si="2"/>
        <v>1.2256344468758952E-3</v>
      </c>
      <c r="L38">
        <f t="shared" si="3"/>
        <v>7.7415866596759557E-4</v>
      </c>
      <c r="M38">
        <f t="shared" si="4"/>
        <v>-4.5147578090829973E-4</v>
      </c>
      <c r="N38">
        <f t="shared" si="5"/>
        <v>9.6314833260437307E-5</v>
      </c>
      <c r="O38">
        <f t="shared" si="6"/>
        <v>-2.4452924218949282E-3</v>
      </c>
    </row>
    <row r="39" spans="1:15" x14ac:dyDescent="0.2">
      <c r="A39">
        <f t="shared" si="7"/>
        <v>6</v>
      </c>
      <c r="B39">
        <f t="shared" si="8"/>
        <v>0</v>
      </c>
      <c r="C39" s="11">
        <v>0</v>
      </c>
      <c r="E39">
        <f t="shared" si="0"/>
        <v>7.7378093749999989E-3</v>
      </c>
      <c r="F39" s="11">
        <v>0</v>
      </c>
      <c r="I39">
        <f t="shared" si="9"/>
        <v>-1.5259058920512515E-4</v>
      </c>
      <c r="J39">
        <f t="shared" si="1"/>
        <v>-1.0294334943413096E-3</v>
      </c>
      <c r="K39">
        <f t="shared" si="2"/>
        <v>1.1742829475187909E-3</v>
      </c>
      <c r="L39">
        <f t="shared" si="3"/>
        <v>7.3199176861081896E-4</v>
      </c>
      <c r="M39">
        <f t="shared" si="4"/>
        <v>-4.4229117890797203E-4</v>
      </c>
      <c r="N39">
        <f t="shared" si="5"/>
        <v>9.4355451500367381E-5</v>
      </c>
      <c r="O39">
        <f t="shared" si="6"/>
        <v>-2.3525711061388914E-3</v>
      </c>
    </row>
    <row r="40" spans="1:15" x14ac:dyDescent="0.2">
      <c r="A40">
        <f t="shared" si="7"/>
        <v>7</v>
      </c>
      <c r="B40">
        <f t="shared" si="8"/>
        <v>0</v>
      </c>
      <c r="C40" s="11">
        <v>0</v>
      </c>
      <c r="E40">
        <f t="shared" si="0"/>
        <v>7.3509189062499983E-3</v>
      </c>
      <c r="F40" s="11">
        <v>0</v>
      </c>
      <c r="I40">
        <f t="shared" si="9"/>
        <v>-1.7355438629280501E-4</v>
      </c>
      <c r="J40">
        <f t="shared" si="1"/>
        <v>-9.9531819711366765E-4</v>
      </c>
      <c r="K40">
        <f t="shared" si="2"/>
        <v>1.1249591144343121E-3</v>
      </c>
      <c r="L40">
        <f t="shared" si="3"/>
        <v>6.9212128085860652E-4</v>
      </c>
      <c r="M40">
        <f t="shared" si="4"/>
        <v>-4.3283783357570568E-4</v>
      </c>
      <c r="N40">
        <f t="shared" si="5"/>
        <v>9.2338737829483907E-5</v>
      </c>
      <c r="O40">
        <f t="shared" si="6"/>
        <v>-2.262879579306625E-3</v>
      </c>
    </row>
    <row r="41" spans="1:15" x14ac:dyDescent="0.2">
      <c r="A41">
        <f t="shared" si="7"/>
        <v>8</v>
      </c>
      <c r="B41">
        <f t="shared" si="8"/>
        <v>0</v>
      </c>
      <c r="C41" s="11">
        <v>0</v>
      </c>
      <c r="E41">
        <f t="shared" si="0"/>
        <v>6.9833729609374978E-3</v>
      </c>
      <c r="F41" s="11">
        <v>0</v>
      </c>
      <c r="I41">
        <f t="shared" si="9"/>
        <v>-1.9191536724535551E-4</v>
      </c>
      <c r="J41">
        <f t="shared" si="1"/>
        <v>-9.6196499418363629E-4</v>
      </c>
      <c r="K41">
        <f t="shared" si="2"/>
        <v>1.0775909192789605E-3</v>
      </c>
      <c r="L41">
        <f t="shared" si="3"/>
        <v>6.5442215710418859E-4</v>
      </c>
      <c r="M41">
        <f t="shared" si="4"/>
        <v>-4.23168762174772E-4</v>
      </c>
      <c r="N41">
        <f t="shared" si="5"/>
        <v>9.027600259728472E-5</v>
      </c>
      <c r="O41">
        <f t="shared" si="6"/>
        <v>-2.1761536856248096E-3</v>
      </c>
    </row>
    <row r="42" spans="1:15" x14ac:dyDescent="0.2">
      <c r="A42">
        <f t="shared" si="7"/>
        <v>9</v>
      </c>
      <c r="B42">
        <f t="shared" si="8"/>
        <v>0</v>
      </c>
      <c r="C42" s="11">
        <v>0</v>
      </c>
      <c r="E42">
        <f t="shared" si="0"/>
        <v>6.6342043128906226E-3</v>
      </c>
      <c r="F42" s="11">
        <v>0</v>
      </c>
      <c r="I42">
        <f t="shared" si="9"/>
        <v>-2.0788819828733413E-4</v>
      </c>
      <c r="J42">
        <f t="shared" si="1"/>
        <v>-9.2938708843974896E-4</v>
      </c>
      <c r="K42">
        <f t="shared" si="2"/>
        <v>1.03210833908938E-3</v>
      </c>
      <c r="L42">
        <f t="shared" si="3"/>
        <v>6.1877615996380861E-4</v>
      </c>
      <c r="M42">
        <f t="shared" si="4"/>
        <v>-4.1333217912557134E-4</v>
      </c>
      <c r="N42">
        <f t="shared" si="5"/>
        <v>8.8177531546788579E-5</v>
      </c>
      <c r="O42">
        <f t="shared" si="6"/>
        <v>-2.0923277287552625E-3</v>
      </c>
    </row>
    <row r="43" spans="1:15" x14ac:dyDescent="0.2">
      <c r="A43">
        <f t="shared" si="7"/>
        <v>10</v>
      </c>
      <c r="B43">
        <f t="shared" si="8"/>
        <v>0</v>
      </c>
      <c r="C43" s="11">
        <v>0</v>
      </c>
      <c r="E43">
        <f t="shared" si="0"/>
        <v>6.302494097246091E-3</v>
      </c>
      <c r="F43" s="11">
        <v>0</v>
      </c>
      <c r="I43">
        <f t="shared" si="9"/>
        <v>-2.2167221666406783E-4</v>
      </c>
      <c r="J43">
        <f t="shared" si="1"/>
        <v>-8.97594233018945E-4</v>
      </c>
      <c r="K43">
        <f t="shared" si="2"/>
        <v>9.8844334279028128E-4</v>
      </c>
      <c r="L43">
        <f t="shared" si="3"/>
        <v>5.8507148963883159E-4</v>
      </c>
      <c r="M43">
        <f t="shared" si="4"/>
        <v>-4.0337185315144969E-4</v>
      </c>
      <c r="N43">
        <f t="shared" si="5"/>
        <v>8.6052662005642615E-5</v>
      </c>
      <c r="O43">
        <f t="shared" si="6"/>
        <v>-2.0113348069923428E-3</v>
      </c>
    </row>
    <row r="44" spans="1:15" x14ac:dyDescent="0.2">
      <c r="A44">
        <f t="shared" si="7"/>
        <v>11</v>
      </c>
      <c r="B44">
        <f t="shared" si="8"/>
        <v>0</v>
      </c>
      <c r="C44" s="11">
        <v>0</v>
      </c>
      <c r="E44">
        <f t="shared" si="0"/>
        <v>5.9873693923837863E-3</v>
      </c>
      <c r="F44" s="11">
        <v>0</v>
      </c>
      <c r="I44">
        <f t="shared" si="9"/>
        <v>-2.3345244695822769E-4</v>
      </c>
      <c r="J44">
        <f t="shared" si="1"/>
        <v>-8.6659305546578596E-4</v>
      </c>
      <c r="K44">
        <f t="shared" si="2"/>
        <v>9.4652987365888568E-4</v>
      </c>
      <c r="L44">
        <f t="shared" si="3"/>
        <v>5.5320243345318126E-4</v>
      </c>
      <c r="M44">
        <f t="shared" si="4"/>
        <v>-3.9332744020570442E-4</v>
      </c>
      <c r="N44">
        <f t="shared" si="5"/>
        <v>8.39098539105503E-5</v>
      </c>
      <c r="O44">
        <f t="shared" si="6"/>
        <v>-1.9331071176637675E-3</v>
      </c>
    </row>
    <row r="45" spans="1:15" x14ac:dyDescent="0.2">
      <c r="A45">
        <f t="shared" si="7"/>
        <v>12</v>
      </c>
      <c r="B45">
        <f t="shared" si="8"/>
        <v>0</v>
      </c>
      <c r="C45" s="11">
        <v>0</v>
      </c>
      <c r="E45">
        <f t="shared" si="0"/>
        <v>5.6880009227645969E-3</v>
      </c>
      <c r="F45" s="11">
        <v>0</v>
      </c>
      <c r="I45">
        <f t="shared" si="9"/>
        <v>-2.4340055300521048E-4</v>
      </c>
      <c r="J45">
        <f t="shared" si="1"/>
        <v>-8.3638735743728557E-4</v>
      </c>
      <c r="K45">
        <f t="shared" si="2"/>
        <v>9.0630382820458685E-4</v>
      </c>
      <c r="L45">
        <f t="shared" si="3"/>
        <v>5.2306903446798774E-4</v>
      </c>
      <c r="M45">
        <f t="shared" si="4"/>
        <v>-3.8323479373659911E-4</v>
      </c>
      <c r="N45">
        <f t="shared" si="5"/>
        <v>8.1756755997141158E-5</v>
      </c>
      <c r="O45">
        <f t="shared" si="6"/>
        <v>-1.8575762330378435E-3</v>
      </c>
    </row>
    <row r="46" spans="1:15" x14ac:dyDescent="0.2">
      <c r="A46">
        <f t="shared" si="7"/>
        <v>13</v>
      </c>
      <c r="B46">
        <f t="shared" si="8"/>
        <v>0</v>
      </c>
      <c r="C46" s="11">
        <v>0</v>
      </c>
      <c r="E46">
        <f t="shared" si="0"/>
        <v>5.4036008766263667E-3</v>
      </c>
      <c r="F46" s="11">
        <v>0</v>
      </c>
      <c r="I46">
        <f t="shared" si="9"/>
        <v>-2.5167572936602648E-4</v>
      </c>
      <c r="J46">
        <f t="shared" si="1"/>
        <v>-8.069783916244337E-4</v>
      </c>
      <c r="K46">
        <f t="shared" si="2"/>
        <v>8.67703031885645E-4</v>
      </c>
      <c r="L46">
        <f t="shared" si="3"/>
        <v>4.9457677813508787E-4</v>
      </c>
      <c r="M46">
        <f t="shared" si="4"/>
        <v>-3.7312625375055712E-4</v>
      </c>
      <c r="N46">
        <f t="shared" si="5"/>
        <v>7.9600267466785546E-5</v>
      </c>
      <c r="O46">
        <f t="shared" si="6"/>
        <v>-1.7846733498834793E-3</v>
      </c>
    </row>
    <row r="47" spans="1:15" x14ac:dyDescent="0.2">
      <c r="A47">
        <f t="shared" si="7"/>
        <v>14</v>
      </c>
      <c r="B47">
        <f t="shared" si="8"/>
        <v>0</v>
      </c>
      <c r="C47" s="11">
        <v>0</v>
      </c>
      <c r="E47">
        <f t="shared" si="0"/>
        <v>5.1334208327950479E-3</v>
      </c>
      <c r="F47" s="11">
        <v>0</v>
      </c>
      <c r="I47">
        <f t="shared" si="9"/>
        <v>-2.5842553607829781E-4</v>
      </c>
      <c r="J47">
        <f t="shared" si="1"/>
        <v>-7.7836511745356352E-4</v>
      </c>
      <c r="K47">
        <f t="shared" si="2"/>
        <v>8.3066721205045206E-4</v>
      </c>
      <c r="L47">
        <f t="shared" si="3"/>
        <v>4.6763629600753555E-4</v>
      </c>
      <c r="M47">
        <f t="shared" si="4"/>
        <v>-3.6303091604291657E-4</v>
      </c>
      <c r="N47">
        <f t="shared" si="5"/>
        <v>7.7446595422488892E-5</v>
      </c>
      <c r="O47">
        <f t="shared" si="6"/>
        <v>-1.7143295146827952E-3</v>
      </c>
    </row>
    <row r="48" spans="1:15" x14ac:dyDescent="0.2">
      <c r="A48">
        <f t="shared" si="7"/>
        <v>15</v>
      </c>
      <c r="B48">
        <f t="shared" si="8"/>
        <v>0</v>
      </c>
      <c r="C48" s="11">
        <v>0</v>
      </c>
      <c r="E48">
        <f t="shared" si="0"/>
        <v>4.8767497911552955E-3</v>
      </c>
      <c r="F48" s="11">
        <v>0</v>
      </c>
      <c r="I48">
        <f t="shared" si="9"/>
        <v>-2.6378668018196496E-4</v>
      </c>
      <c r="J48">
        <f t="shared" si="1"/>
        <v>-7.5054443702949746E-4</v>
      </c>
      <c r="K48">
        <f t="shared" si="2"/>
        <v>7.9513796845904941E-4</v>
      </c>
      <c r="L48">
        <f t="shared" si="3"/>
        <v>4.4216308557871136E-4</v>
      </c>
      <c r="M48">
        <f t="shared" si="4"/>
        <v>-3.529748828803381E-4</v>
      </c>
      <c r="N48">
        <f t="shared" si="5"/>
        <v>7.5301308347805476E-5</v>
      </c>
      <c r="O48">
        <f t="shared" si="6"/>
        <v>-1.6464758263590291E-3</v>
      </c>
    </row>
    <row r="49" spans="1:15" x14ac:dyDescent="0.2">
      <c r="A49">
        <f t="shared" si="7"/>
        <v>16</v>
      </c>
      <c r="B49">
        <f t="shared" si="8"/>
        <v>0</v>
      </c>
      <c r="C49" s="11">
        <v>0</v>
      </c>
      <c r="E49">
        <f t="shared" si="0"/>
        <v>4.6329123015975303E-3</v>
      </c>
      <c r="F49" s="11">
        <v>0</v>
      </c>
      <c r="I49">
        <f t="shared" si="9"/>
        <v>-2.6788574730555732E-4</v>
      </c>
      <c r="J49">
        <f t="shared" si="1"/>
        <v>-7.2351141268751852E-4</v>
      </c>
      <c r="K49">
        <f t="shared" si="2"/>
        <v>7.6105874171101195E-4</v>
      </c>
      <c r="L49">
        <f t="shared" si="3"/>
        <v>4.1807724537215563E-4</v>
      </c>
      <c r="M49">
        <f t="shared" si="4"/>
        <v>-3.4298149633885642E-4</v>
      </c>
      <c r="N49">
        <f t="shared" si="5"/>
        <v>7.3169385885622735E-5</v>
      </c>
      <c r="O49">
        <f t="shared" si="6"/>
        <v>-1.5810436182542415E-3</v>
      </c>
    </row>
    <row r="50" spans="1:15" x14ac:dyDescent="0.2">
      <c r="A50">
        <f t="shared" si="7"/>
        <v>17</v>
      </c>
      <c r="B50">
        <f t="shared" si="8"/>
        <v>0</v>
      </c>
      <c r="C50" s="11">
        <v>0</v>
      </c>
      <c r="E50">
        <f t="shared" si="0"/>
        <v>4.4012666865176535E-3</v>
      </c>
      <c r="F50" s="11">
        <v>0</v>
      </c>
      <c r="I50">
        <f t="shared" si="9"/>
        <v>-2.7083988640063213E-4</v>
      </c>
      <c r="J50">
        <f t="shared" si="1"/>
        <v>-6.9725946743224155E-4</v>
      </c>
      <c r="K50">
        <f t="shared" si="2"/>
        <v>7.2837477987834707E-4</v>
      </c>
      <c r="L50">
        <f t="shared" si="3"/>
        <v>3.9530322445202072E-4</v>
      </c>
      <c r="M50">
        <f t="shared" si="4"/>
        <v>-3.330715554263264E-4</v>
      </c>
      <c r="N50">
        <f t="shared" si="5"/>
        <v>7.1055265157616312E-5</v>
      </c>
      <c r="O50">
        <f t="shared" si="6"/>
        <v>-1.5179646209714007E-3</v>
      </c>
    </row>
    <row r="51" spans="1:15" x14ac:dyDescent="0.2">
      <c r="A51">
        <f t="shared" si="7"/>
        <v>18</v>
      </c>
      <c r="B51">
        <f t="shared" si="8"/>
        <v>0</v>
      </c>
      <c r="C51" s="11">
        <v>0</v>
      </c>
      <c r="E51">
        <f t="shared" si="0"/>
        <v>4.1812033521917711E-3</v>
      </c>
      <c r="F51" s="11">
        <v>0</v>
      </c>
      <c r="I51">
        <f t="shared" si="9"/>
        <v>-2.7275745052549201E-4</v>
      </c>
      <c r="J51">
        <f t="shared" si="1"/>
        <v>-6.7178056945806574E-4</v>
      </c>
      <c r="K51">
        <f t="shared" si="2"/>
        <v>6.9703310361658027E-4</v>
      </c>
      <c r="L51">
        <f t="shared" si="3"/>
        <v>3.7376958556922292E-4</v>
      </c>
      <c r="M51">
        <f t="shared" si="4"/>
        <v>-3.2326351804735741E-4</v>
      </c>
      <c r="N51">
        <f t="shared" si="5"/>
        <v>6.8962883850102937E-5</v>
      </c>
      <c r="O51">
        <f t="shared" si="6"/>
        <v>-1.4571711075833248E-3</v>
      </c>
    </row>
    <row r="52" spans="1:15" x14ac:dyDescent="0.2">
      <c r="A52">
        <f t="shared" si="7"/>
        <v>19</v>
      </c>
      <c r="B52">
        <f t="shared" si="8"/>
        <v>0</v>
      </c>
      <c r="C52" s="11">
        <v>0</v>
      </c>
      <c r="E52">
        <f t="shared" si="0"/>
        <v>3.972143184582182E-3</v>
      </c>
      <c r="F52" s="11">
        <v>0</v>
      </c>
      <c r="I52">
        <f t="shared" si="9"/>
        <v>-2.7373859640387067E-4</v>
      </c>
      <c r="J52">
        <f t="shared" si="1"/>
        <v>-6.4706540186772231E-4</v>
      </c>
      <c r="K52">
        <f t="shared" si="2"/>
        <v>6.6698247000357078E-4</v>
      </c>
      <c r="L52">
        <f t="shared" si="3"/>
        <v>3.5340878120109035E-4</v>
      </c>
      <c r="M52">
        <f t="shared" si="4"/>
        <v>-3.1357368880248048E-4</v>
      </c>
      <c r="N52">
        <f t="shared" si="5"/>
        <v>6.6895720277862516E-5</v>
      </c>
      <c r="O52">
        <f t="shared" si="6"/>
        <v>-1.398596022606175E-3</v>
      </c>
    </row>
    <row r="53" spans="1:15" x14ac:dyDescent="0.2">
      <c r="A53">
        <f t="shared" si="7"/>
        <v>20</v>
      </c>
      <c r="B53">
        <f t="shared" si="8"/>
        <v>0</v>
      </c>
      <c r="C53" s="11">
        <v>0</v>
      </c>
      <c r="E53">
        <f t="shared" si="0"/>
        <v>3.7735360253530726E-3</v>
      </c>
      <c r="F53" s="11">
        <v>0</v>
      </c>
      <c r="I53">
        <f t="shared" si="9"/>
        <v>-2.7387584531927435E-4</v>
      </c>
      <c r="J53">
        <f t="shared" si="1"/>
        <v>-6.2310351863217655E-4</v>
      </c>
      <c r="K53">
        <f t="shared" si="2"/>
        <v>6.3817333533368651E-4</v>
      </c>
      <c r="L53">
        <f t="shared" si="3"/>
        <v>3.3415694178269963E-4</v>
      </c>
      <c r="M53">
        <f t="shared" si="4"/>
        <v>-3.0401639355098694E-4</v>
      </c>
      <c r="N53">
        <f t="shared" si="5"/>
        <v>6.4856830624210557E-5</v>
      </c>
      <c r="O53">
        <f t="shared" si="6"/>
        <v>-1.3421730960372419E-3</v>
      </c>
    </row>
    <row r="54" spans="1:15" x14ac:dyDescent="0.2">
      <c r="A54">
        <f t="shared" si="7"/>
        <v>21</v>
      </c>
      <c r="B54">
        <f t="shared" si="8"/>
        <v>0</v>
      </c>
      <c r="C54" s="11">
        <v>0</v>
      </c>
      <c r="E54">
        <f t="shared" si="0"/>
        <v>3.5848592240854188E-3</v>
      </c>
      <c r="F54" s="11">
        <v>0</v>
      </c>
      <c r="I54">
        <f t="shared" si="9"/>
        <v>-2.7325460775047875E-4</v>
      </c>
      <c r="J54">
        <f t="shared" si="1"/>
        <v>-5.9988348776649099E-4</v>
      </c>
      <c r="K54">
        <f t="shared" si="2"/>
        <v>6.1055781707467676E-4</v>
      </c>
      <c r="L54">
        <f t="shared" si="3"/>
        <v>3.1595367546629163E-4</v>
      </c>
      <c r="M54">
        <f t="shared" si="4"/>
        <v>-2.9460414160838513E-4</v>
      </c>
      <c r="N54">
        <f t="shared" si="5"/>
        <v>6.2848883543122189E-5</v>
      </c>
      <c r="O54">
        <f t="shared" si="6"/>
        <v>-1.2878369436652493E-3</v>
      </c>
    </row>
    <row r="55" spans="1:15" x14ac:dyDescent="0.2">
      <c r="A55">
        <f t="shared" si="7"/>
        <v>22</v>
      </c>
      <c r="B55">
        <f t="shared" si="8"/>
        <v>0</v>
      </c>
      <c r="C55" s="11">
        <v>0</v>
      </c>
      <c r="E55">
        <f t="shared" si="0"/>
        <v>3.4056162628811476E-3</v>
      </c>
      <c r="F55" s="11">
        <v>0</v>
      </c>
      <c r="I55">
        <f t="shared" si="9"/>
        <v>-2.7195367400772817E-4</v>
      </c>
      <c r="J55">
        <f t="shared" si="1"/>
        <v>-5.773930226319491E-4</v>
      </c>
      <c r="K55">
        <f t="shared" si="2"/>
        <v>5.8408965517577223E-4</v>
      </c>
      <c r="L55">
        <f t="shared" si="3"/>
        <v>2.9874187878127213E-4</v>
      </c>
      <c r="M55">
        <f t="shared" si="4"/>
        <v>-2.8534777639450015E-4</v>
      </c>
      <c r="N55">
        <f t="shared" si="5"/>
        <v>6.0874192297493379E-5</v>
      </c>
      <c r="O55">
        <f t="shared" si="6"/>
        <v>-1.2355231547759122E-3</v>
      </c>
    </row>
    <row r="56" spans="1:15" x14ac:dyDescent="0.2">
      <c r="A56">
        <f t="shared" si="7"/>
        <v>23</v>
      </c>
      <c r="B56">
        <f t="shared" si="8"/>
        <v>0</v>
      </c>
      <c r="C56" s="11">
        <v>0</v>
      </c>
      <c r="E56">
        <f t="shared" si="0"/>
        <v>3.2353354497370902E-3</v>
      </c>
      <c r="F56" s="11">
        <v>0</v>
      </c>
      <c r="I56">
        <f t="shared" si="9"/>
        <v>-2.7004567299192321E-4</v>
      </c>
      <c r="J56">
        <f t="shared" si="1"/>
        <v>-5.5561910221447585E-4</v>
      </c>
      <c r="K56">
        <f t="shared" si="2"/>
        <v>5.5872417289814982E-4</v>
      </c>
      <c r="L56">
        <f t="shared" si="3"/>
        <v>2.8246755760145883E-4</v>
      </c>
      <c r="M56">
        <f t="shared" si="4"/>
        <v>-2.7625661529669099E-4</v>
      </c>
      <c r="N56">
        <f t="shared" si="5"/>
        <v>5.8934744596627433E-5</v>
      </c>
      <c r="O56">
        <f t="shared" si="6"/>
        <v>-1.1851683682956027E-3</v>
      </c>
    </row>
    <row r="57" spans="1:15" x14ac:dyDescent="0.2">
      <c r="A57">
        <f t="shared" si="7"/>
        <v>24</v>
      </c>
      <c r="B57">
        <f t="shared" si="8"/>
        <v>0</v>
      </c>
      <c r="C57" s="11">
        <v>0</v>
      </c>
      <c r="E57">
        <f t="shared" si="0"/>
        <v>3.0735686772502355E-3</v>
      </c>
      <c r="F57" s="11">
        <v>0</v>
      </c>
      <c r="I57">
        <f t="shared" si="9"/>
        <v>-2.6759750107000852E-4</v>
      </c>
      <c r="J57">
        <f t="shared" si="1"/>
        <v>-5.3454808117295717E-4</v>
      </c>
      <c r="K57">
        <f t="shared" si="2"/>
        <v>5.3441823732279341E-4</v>
      </c>
      <c r="L57">
        <f t="shared" si="3"/>
        <v>2.6707965785852615E-4</v>
      </c>
      <c r="M57">
        <f t="shared" si="4"/>
        <v>-2.6733857946426725E-4</v>
      </c>
      <c r="N57">
        <f t="shared" si="5"/>
        <v>5.7032230285710367E-5</v>
      </c>
      <c r="O57">
        <f t="shared" si="6"/>
        <v>-1.136710338341423E-3</v>
      </c>
    </row>
    <row r="58" spans="1:15" x14ac:dyDescent="0.2">
      <c r="A58">
        <f t="shared" si="7"/>
        <v>25</v>
      </c>
      <c r="B58">
        <f t="shared" si="8"/>
        <v>0</v>
      </c>
      <c r="C58" s="11">
        <v>0</v>
      </c>
      <c r="E58">
        <f t="shared" si="0"/>
        <v>2.9198902433877237E-3</v>
      </c>
      <c r="F58" s="11">
        <v>0</v>
      </c>
      <c r="I58">
        <f t="shared" si="9"/>
        <v>-2.6467072293839778E-4</v>
      </c>
      <c r="J58">
        <f t="shared" si="1"/>
        <v>-5.1416579039819711E-4</v>
      </c>
      <c r="K58">
        <f t="shared" si="2"/>
        <v>5.111302196759075E-4</v>
      </c>
      <c r="L58">
        <f t="shared" si="3"/>
        <v>2.5252990547113913E-4</v>
      </c>
      <c r="M58">
        <f t="shared" si="4"/>
        <v>-2.5860031420476843E-4</v>
      </c>
      <c r="N58">
        <f t="shared" si="5"/>
        <v>5.5168067030350608E-5</v>
      </c>
      <c r="O58">
        <f t="shared" si="6"/>
        <v>-1.0900879900763386E-3</v>
      </c>
    </row>
    <row r="59" spans="1:15" x14ac:dyDescent="0.2">
      <c r="A59">
        <f t="shared" si="7"/>
        <v>26</v>
      </c>
      <c r="B59">
        <f t="shared" si="8"/>
        <v>0</v>
      </c>
      <c r="C59" s="11">
        <v>0</v>
      </c>
      <c r="E59">
        <f t="shared" si="0"/>
        <v>2.7738957312183374E-3</v>
      </c>
      <c r="F59" s="11">
        <v>0</v>
      </c>
      <c r="I59">
        <f t="shared" si="9"/>
        <v>-2.6132194623214788E-4</v>
      </c>
      <c r="J59">
        <f t="shared" si="1"/>
        <v>-4.9445762877375226E-4</v>
      </c>
      <c r="K59">
        <f t="shared" si="2"/>
        <v>4.8881995559828327E-4</v>
      </c>
      <c r="L59">
        <f t="shared" si="3"/>
        <v>2.3877265498813962E-4</v>
      </c>
      <c r="M59">
        <f t="shared" si="4"/>
        <v>-2.500473006101437E-4</v>
      </c>
      <c r="N59">
        <f t="shared" si="5"/>
        <v>5.3343424130164008E-5</v>
      </c>
      <c r="O59">
        <f t="shared" si="6"/>
        <v>-1.045241466703037E-3</v>
      </c>
    </row>
    <row r="60" spans="1:15" x14ac:dyDescent="0.2">
      <c r="A60">
        <f t="shared" si="7"/>
        <v>27</v>
      </c>
      <c r="B60">
        <f t="shared" si="8"/>
        <v>0</v>
      </c>
      <c r="C60" s="11">
        <v>0</v>
      </c>
      <c r="E60">
        <f t="shared" si="0"/>
        <v>2.6352009446574203E-3</v>
      </c>
      <c r="F60" s="11">
        <v>0</v>
      </c>
      <c r="I60">
        <f t="shared" si="9"/>
        <v>-2.5760317153029297E-4</v>
      </c>
      <c r="J60">
        <f t="shared" si="1"/>
        <v>-4.7540864678353577E-4</v>
      </c>
      <c r="K60">
        <f t="shared" si="2"/>
        <v>4.6744870547232262E-4</v>
      </c>
      <c r="L60">
        <f t="shared" si="3"/>
        <v>2.2576474647145078E-4</v>
      </c>
      <c r="M60">
        <f t="shared" si="4"/>
        <v>-2.4168395900087185E-4</v>
      </c>
      <c r="N60">
        <f t="shared" si="5"/>
        <v>5.1559244586852683E-5</v>
      </c>
      <c r="O60">
        <f t="shared" si="6"/>
        <v>-1.0021121683695231E-3</v>
      </c>
    </row>
    <row r="61" spans="1:15" x14ac:dyDescent="0.2">
      <c r="A61">
        <f t="shared" si="7"/>
        <v>28</v>
      </c>
      <c r="B61">
        <f t="shared" si="8"/>
        <v>0</v>
      </c>
      <c r="C61" s="11">
        <v>0</v>
      </c>
      <c r="E61">
        <f t="shared" si="0"/>
        <v>2.5034408974245492E-3</v>
      </c>
      <c r="F61" s="11">
        <v>0</v>
      </c>
      <c r="I61">
        <f t="shared" si="9"/>
        <v>-2.5356211930686808E-4</v>
      </c>
      <c r="J61">
        <f t="shared" si="1"/>
        <v>-4.5700362256769129E-4</v>
      </c>
      <c r="K61">
        <f t="shared" si="2"/>
        <v>4.4697911490871288E-4</v>
      </c>
      <c r="L61">
        <f t="shared" si="3"/>
        <v>2.1346537017018596E-4</v>
      </c>
      <c r="M61">
        <f t="shared" si="4"/>
        <v>-2.33513744738527E-4</v>
      </c>
      <c r="N61">
        <f t="shared" si="5"/>
        <v>4.9816265544219106E-5</v>
      </c>
      <c r="O61">
        <f t="shared" si="6"/>
        <v>-9.6064278370287196E-4</v>
      </c>
    </row>
    <row r="62" spans="1:15" x14ac:dyDescent="0.2">
      <c r="A62">
        <f t="shared" si="7"/>
        <v>29</v>
      </c>
      <c r="B62">
        <f t="shared" si="8"/>
        <v>0</v>
      </c>
      <c r="C62" s="11">
        <v>0</v>
      </c>
      <c r="E62">
        <f t="shared" si="0"/>
        <v>2.3782688525533216E-3</v>
      </c>
      <c r="F62" s="11">
        <v>0</v>
      </c>
      <c r="I62">
        <f t="shared" si="9"/>
        <v>-2.4924253528231185E-4</v>
      </c>
      <c r="J62">
        <f t="shared" si="1"/>
        <v>-4.3922713098762557E-4</v>
      </c>
      <c r="K62">
        <f t="shared" si="2"/>
        <v>4.2737517548393784E-4</v>
      </c>
      <c r="L62">
        <f t="shared" si="3"/>
        <v>2.0183593856185468E-4</v>
      </c>
      <c r="M62">
        <f t="shared" si="4"/>
        <v>-2.2553923692208321E-4</v>
      </c>
      <c r="N62">
        <f t="shared" si="5"/>
        <v>4.8115037210044436E-5</v>
      </c>
      <c r="O62">
        <f t="shared" si="6"/>
        <v>-9.2077731463477528E-4</v>
      </c>
    </row>
    <row r="63" spans="1:15" x14ac:dyDescent="0.2">
      <c r="A63">
        <f t="shared" si="7"/>
        <v>30</v>
      </c>
      <c r="B63">
        <f t="shared" si="8"/>
        <v>0</v>
      </c>
      <c r="C63" s="11">
        <v>0</v>
      </c>
      <c r="E63">
        <f t="shared" si="0"/>
        <v>2.2593554099256553E-3</v>
      </c>
      <c r="F63" s="11">
        <v>0</v>
      </c>
      <c r="I63">
        <f t="shared" si="9"/>
        <v>-2.4468447554078601E-4</v>
      </c>
      <c r="J63">
        <f t="shared" si="1"/>
        <v>-4.2206360622307638E-4</v>
      </c>
      <c r="K63">
        <f t="shared" si="2"/>
        <v>4.0860218580986499E-4</v>
      </c>
      <c r="L63">
        <f t="shared" si="3"/>
        <v>1.9083996535964806E-4</v>
      </c>
      <c r="M63">
        <f t="shared" si="4"/>
        <v>-2.1776222045021698E-4</v>
      </c>
      <c r="N63">
        <f t="shared" si="5"/>
        <v>4.6455940362712972E-5</v>
      </c>
      <c r="O63">
        <f t="shared" si="6"/>
        <v>-8.8246109513329097E-4</v>
      </c>
    </row>
    <row r="64" spans="1:15" x14ac:dyDescent="0.2">
      <c r="A64">
        <f t="shared" si="7"/>
        <v>31</v>
      </c>
      <c r="B64">
        <f t="shared" si="8"/>
        <v>0</v>
      </c>
      <c r="C64" s="11">
        <v>0</v>
      </c>
      <c r="E64">
        <f t="shared" si="0"/>
        <v>2.1463876394293723E-3</v>
      </c>
      <c r="F64" s="11">
        <v>0</v>
      </c>
      <c r="I64">
        <f t="shared" si="9"/>
        <v>-2.399245726951466E-4</v>
      </c>
      <c r="J64">
        <f t="shared" si="1"/>
        <v>-4.0549739838852453E-4</v>
      </c>
      <c r="K64">
        <f t="shared" si="2"/>
        <v>3.9062671300748458E-4</v>
      </c>
      <c r="L64">
        <f t="shared" si="3"/>
        <v>1.8044295110660757E-4</v>
      </c>
      <c r="M64">
        <f t="shared" si="4"/>
        <v>-2.1018376190087704E-4</v>
      </c>
      <c r="N64">
        <f t="shared" si="5"/>
        <v>4.483920253885378E-5</v>
      </c>
      <c r="O64">
        <f t="shared" si="6"/>
        <v>-8.4564080440932251E-4</v>
      </c>
    </row>
    <row r="65" spans="1:15" x14ac:dyDescent="0.2">
      <c r="A65">
        <f t="shared" si="7"/>
        <v>32</v>
      </c>
      <c r="B65">
        <f t="shared" si="8"/>
        <v>0</v>
      </c>
      <c r="C65" s="11">
        <v>0</v>
      </c>
      <c r="E65">
        <f t="shared" si="0"/>
        <v>2.0390682574579037E-3</v>
      </c>
      <c r="F65" s="11">
        <v>0</v>
      </c>
      <c r="I65">
        <f t="shared" si="9"/>
        <v>-2.3499628430253292E-4</v>
      </c>
      <c r="J65">
        <f t="shared" si="1"/>
        <v>-3.8951282462298134E-4</v>
      </c>
      <c r="K65">
        <f t="shared" si="2"/>
        <v>3.7341655464845228E-4</v>
      </c>
      <c r="L65">
        <f t="shared" si="3"/>
        <v>1.7061227499812394E-4</v>
      </c>
      <c r="M65">
        <f t="shared" si="4"/>
        <v>-2.028042796503284E-4</v>
      </c>
      <c r="N65">
        <f t="shared" si="5"/>
        <v>4.3264912992070066E-5</v>
      </c>
      <c r="O65">
        <f t="shared" si="6"/>
        <v>-8.1026447512357589E-4</v>
      </c>
    </row>
    <row r="66" spans="1:15" x14ac:dyDescent="0.2">
      <c r="A66">
        <f t="shared" si="7"/>
        <v>33</v>
      </c>
      <c r="B66">
        <f t="shared" si="8"/>
        <v>0</v>
      </c>
      <c r="C66" s="11">
        <v>0</v>
      </c>
      <c r="E66">
        <f t="shared" si="0"/>
        <v>1.9371148445850085E-3</v>
      </c>
      <c r="F66" s="11">
        <v>0</v>
      </c>
      <c r="I66">
        <f t="shared" si="9"/>
        <v>-2.2993012465950894E-4</v>
      </c>
      <c r="J66">
        <f t="shared" si="1"/>
        <v>-3.7409421507605581E-4</v>
      </c>
      <c r="K66">
        <f t="shared" si="2"/>
        <v>3.5694070122034452E-4</v>
      </c>
      <c r="L66">
        <f t="shared" si="3"/>
        <v>1.6131709259372675E-4</v>
      </c>
      <c r="M66">
        <f t="shared" si="4"/>
        <v>-1.9562360862661779E-4</v>
      </c>
      <c r="N66">
        <f t="shared" si="5"/>
        <v>4.1733036507011805E-5</v>
      </c>
      <c r="O66">
        <f t="shared" si="6"/>
        <v>-7.7628149707989621E-4</v>
      </c>
    </row>
    <row r="67" spans="1:15" x14ac:dyDescent="0.2">
      <c r="A67">
        <f t="shared" si="7"/>
        <v>34</v>
      </c>
      <c r="B67">
        <f t="shared" si="8"/>
        <v>0</v>
      </c>
      <c r="C67" s="11">
        <v>0</v>
      </c>
      <c r="E67">
        <f t="shared" si="0"/>
        <v>1.8402591023557579E-3</v>
      </c>
      <c r="F67" s="11">
        <v>0</v>
      </c>
      <c r="I67">
        <f t="shared" si="9"/>
        <v>-2.2475388103611668E-4</v>
      </c>
      <c r="J67">
        <f t="shared" si="1"/>
        <v>-3.5922595418408745E-4</v>
      </c>
      <c r="K67">
        <f t="shared" si="2"/>
        <v>3.4116929916442929E-4</v>
      </c>
      <c r="L67">
        <f t="shared" si="3"/>
        <v>1.5252823909758068E-4</v>
      </c>
      <c r="M67">
        <f t="shared" si="4"/>
        <v>-1.8864106006684866E-4</v>
      </c>
      <c r="N67">
        <f t="shared" si="5"/>
        <v>4.0243426147594393E-5</v>
      </c>
      <c r="O67">
        <f t="shared" si="6"/>
        <v>-7.4364261685375826E-4</v>
      </c>
    </row>
    <row r="68" spans="1:15" x14ac:dyDescent="0.2">
      <c r="A68">
        <f t="shared" si="7"/>
        <v>35</v>
      </c>
      <c r="B68">
        <f t="shared" si="8"/>
        <v>0</v>
      </c>
      <c r="C68" s="11">
        <v>0</v>
      </c>
      <c r="E68">
        <f t="shared" si="0"/>
        <v>1.7482461472379698E-3</v>
      </c>
      <c r="F68" s="11">
        <v>0</v>
      </c>
      <c r="I68">
        <f t="shared" si="9"/>
        <v>-2.1949281534281809E-4</v>
      </c>
      <c r="J68">
        <f t="shared" si="1"/>
        <v>-3.4489251760291026E-4</v>
      </c>
      <c r="K68">
        <f t="shared" si="2"/>
        <v>3.2607361452823686E-4</v>
      </c>
      <c r="L68">
        <f t="shared" si="3"/>
        <v>1.4421813790455192E-4</v>
      </c>
      <c r="M68">
        <f t="shared" si="4"/>
        <v>-1.8185547662368496E-4</v>
      </c>
      <c r="N68">
        <f t="shared" si="5"/>
        <v>3.8795835013052799E-5</v>
      </c>
      <c r="O68">
        <f t="shared" si="6"/>
        <v>-7.122999337701221E-4</v>
      </c>
    </row>
    <row r="69" spans="1:15" x14ac:dyDescent="0.2">
      <c r="A69">
        <f t="shared" si="7"/>
        <v>36</v>
      </c>
      <c r="B69">
        <f t="shared" si="8"/>
        <v>0</v>
      </c>
      <c r="C69" s="11">
        <v>0</v>
      </c>
      <c r="E69">
        <f t="shared" si="0"/>
        <v>1.6608338398760713E-3</v>
      </c>
      <c r="F69" s="11">
        <v>0</v>
      </c>
      <c r="I69">
        <f t="shared" si="9"/>
        <v>-2.1416985216286347E-4</v>
      </c>
      <c r="J69">
        <f t="shared" si="1"/>
        <v>-3.3107850513835557E-4</v>
      </c>
      <c r="K69">
        <f t="shared" si="2"/>
        <v>3.1162599726924678E-4</v>
      </c>
      <c r="L69">
        <f t="shared" si="3"/>
        <v>1.3636071412521006E-4</v>
      </c>
      <c r="M69">
        <f t="shared" si="4"/>
        <v>-1.7526528314403675E-4</v>
      </c>
      <c r="N69">
        <f t="shared" si="5"/>
        <v>3.7389927070727847E-5</v>
      </c>
      <c r="O69">
        <f t="shared" si="6"/>
        <v>-6.8220689261268101E-4</v>
      </c>
    </row>
    <row r="70" spans="1:15" x14ac:dyDescent="0.2">
      <c r="A70">
        <f t="shared" si="7"/>
        <v>37</v>
      </c>
      <c r="B70">
        <f t="shared" si="8"/>
        <v>0</v>
      </c>
      <c r="C70" s="11">
        <v>0</v>
      </c>
      <c r="E70">
        <f t="shared" si="0"/>
        <v>1.5777921478822676E-3</v>
      </c>
      <c r="F70" s="11">
        <v>0</v>
      </c>
      <c r="I70">
        <f t="shared" si="9"/>
        <v>-2.0880575402489643E-4</v>
      </c>
      <c r="J70">
        <f t="shared" si="1"/>
        <v>-3.1776866999180873E-4</v>
      </c>
      <c r="K70">
        <f t="shared" si="2"/>
        <v>2.9779984624054364E-4</v>
      </c>
      <c r="L70">
        <f t="shared" si="3"/>
        <v>1.289313128187303E-4</v>
      </c>
      <c r="M70">
        <f t="shared" si="4"/>
        <v>-1.6886853342181334E-4</v>
      </c>
      <c r="N70">
        <f t="shared" si="5"/>
        <v>3.6025287129986855E-5</v>
      </c>
      <c r="O70">
        <f t="shared" si="6"/>
        <v>-6.533182734165785E-4</v>
      </c>
    </row>
    <row r="71" spans="1:15" x14ac:dyDescent="0.2">
      <c r="A71">
        <f t="shared" si="7"/>
        <v>38</v>
      </c>
      <c r="B71">
        <f t="shared" si="8"/>
        <v>0</v>
      </c>
      <c r="C71" s="11">
        <v>0</v>
      </c>
      <c r="E71">
        <f t="shared" si="0"/>
        <v>1.4989025404881541E-3</v>
      </c>
      <c r="F71" s="11">
        <v>0</v>
      </c>
      <c r="I71">
        <f t="shared" si="9"/>
        <v>-2.0341928473636633E-4</v>
      </c>
      <c r="J71">
        <f t="shared" si="1"/>
        <v>-3.049479446158961E-4</v>
      </c>
      <c r="K71">
        <f t="shared" si="2"/>
        <v>2.845695748843067E-4</v>
      </c>
      <c r="L71">
        <f t="shared" si="3"/>
        <v>1.219066216774157E-4</v>
      </c>
      <c r="M71">
        <f t="shared" si="4"/>
        <v>-1.6266295320689099E-4</v>
      </c>
      <c r="N71">
        <f t="shared" si="5"/>
        <v>3.4701430017470083E-5</v>
      </c>
      <c r="O71">
        <f t="shared" si="6"/>
        <v>-6.2559017866881768E-4</v>
      </c>
    </row>
    <row r="72" spans="1:15" x14ac:dyDescent="0.2">
      <c r="A72">
        <f t="shared" si="7"/>
        <v>39</v>
      </c>
      <c r="B72">
        <f t="shared" si="8"/>
        <v>0</v>
      </c>
      <c r="C72" s="11">
        <v>0</v>
      </c>
      <c r="E72">
        <f t="shared" si="0"/>
        <v>1.4239574134637463E-3</v>
      </c>
      <c r="F72" s="11">
        <v>0</v>
      </c>
      <c r="I72">
        <f t="shared" si="9"/>
        <v>-1.9802736154736435E-4</v>
      </c>
      <c r="J72">
        <f t="shared" si="1"/>
        <v>-2.9260146345460068E-4</v>
      </c>
      <c r="K72">
        <f t="shared" si="2"/>
        <v>2.7191057765444239E-4</v>
      </c>
      <c r="L72">
        <f t="shared" si="3"/>
        <v>1.1526459792050682E-4</v>
      </c>
      <c r="M72">
        <f t="shared" si="4"/>
        <v>-1.5664597973393557E-4</v>
      </c>
      <c r="N72">
        <f t="shared" si="5"/>
        <v>3.3417809009906262E-5</v>
      </c>
      <c r="O72">
        <f t="shared" si="6"/>
        <v>-5.9898001821466853E-4</v>
      </c>
    </row>
    <row r="73" spans="1:15" x14ac:dyDescent="0.2">
      <c r="A73">
        <f>(A72+1)</f>
        <v>40</v>
      </c>
      <c r="B73">
        <f>(C73+$C$30*B72)</f>
        <v>0</v>
      </c>
      <c r="C73" s="11">
        <v>0</v>
      </c>
      <c r="E73">
        <f t="shared" si="0"/>
        <v>1.3527595427905588E-3</v>
      </c>
      <c r="F73" s="11">
        <v>0</v>
      </c>
      <c r="I73">
        <f t="shared" si="9"/>
        <v>-1.9264519686663044E-4</v>
      </c>
      <c r="J73">
        <f t="shared" si="1"/>
        <v>-2.807145828226886E-4</v>
      </c>
      <c r="K73">
        <f t="shared" si="2"/>
        <v>2.5979919718552199E-4</v>
      </c>
      <c r="L73">
        <f t="shared" si="3"/>
        <v>1.0898439916813787E-4</v>
      </c>
      <c r="M73">
        <f t="shared" si="4"/>
        <v>-1.5081479801738414E-4</v>
      </c>
      <c r="N73">
        <f t="shared" si="5"/>
        <v>3.2173823577041957E-5</v>
      </c>
      <c r="O73">
        <f t="shared" si="6"/>
        <v>-5.7344649214429604E-4</v>
      </c>
    </row>
    <row r="74" spans="1:15" x14ac:dyDescent="0.2">
      <c r="A74">
        <f t="shared" ref="A74:A133" si="10">(A73+1)</f>
        <v>41</v>
      </c>
      <c r="B74">
        <f t="shared" ref="B74:B133" si="11">(C74+$C$30*B73)</f>
        <v>0</v>
      </c>
      <c r="C74" s="11">
        <v>0</v>
      </c>
      <c r="E74">
        <f t="shared" si="0"/>
        <v>1.2851215656510308E-3</v>
      </c>
      <c r="F74" s="11">
        <v>0</v>
      </c>
      <c r="I74">
        <f t="shared" si="9"/>
        <v>-1.8728643020651464E-4</v>
      </c>
      <c r="J74">
        <f t="shared" si="1"/>
        <v>-2.6927289816119953E-4</v>
      </c>
      <c r="K74">
        <f t="shared" si="2"/>
        <v>2.4821269222141294E-4</v>
      </c>
      <c r="L74">
        <f t="shared" si="3"/>
        <v>1.0304631807877044E-4</v>
      </c>
      <c r="M74">
        <f t="shared" si="4"/>
        <v>-1.4516637414264253E-4</v>
      </c>
      <c r="N74">
        <f t="shared" si="5"/>
        <v>3.096882648376375E-5</v>
      </c>
      <c r="O74">
        <f t="shared" si="6"/>
        <v>-5.4894957191144417E-4</v>
      </c>
    </row>
    <row r="75" spans="1:15" x14ac:dyDescent="0.2">
      <c r="A75">
        <f t="shared" si="10"/>
        <v>42</v>
      </c>
      <c r="B75">
        <f t="shared" si="11"/>
        <v>0</v>
      </c>
      <c r="C75" s="11">
        <v>0</v>
      </c>
      <c r="E75">
        <f t="shared" si="0"/>
        <v>1.2208654873684791E-3</v>
      </c>
      <c r="F75" s="11">
        <v>0</v>
      </c>
      <c r="I75">
        <f t="shared" si="9"/>
        <v>-1.8196325099144217E-4</v>
      </c>
      <c r="J75">
        <f t="shared" si="1"/>
        <v>-2.5826225888881836E-4</v>
      </c>
      <c r="K75">
        <f t="shared" si="2"/>
        <v>2.3712920631356591E-4</v>
      </c>
      <c r="L75">
        <f t="shared" si="3"/>
        <v>9.743172054522991E-5</v>
      </c>
      <c r="M75">
        <f t="shared" si="4"/>
        <v>-1.3969748576833603E-4</v>
      </c>
      <c r="N75">
        <f t="shared" si="5"/>
        <v>2.9802130297245026E-5</v>
      </c>
      <c r="O75">
        <f t="shared" si="6"/>
        <v>-5.2545047991522215E-4</v>
      </c>
    </row>
    <row r="76" spans="1:15" x14ac:dyDescent="0.2">
      <c r="A76">
        <f t="shared" si="10"/>
        <v>43</v>
      </c>
      <c r="B76">
        <f t="shared" si="11"/>
        <v>0</v>
      </c>
      <c r="C76" s="11">
        <v>0</v>
      </c>
      <c r="E76">
        <f t="shared" si="0"/>
        <v>1.1598222130000551E-3</v>
      </c>
      <c r="F76" s="11">
        <v>0</v>
      </c>
      <c r="I76">
        <f t="shared" si="9"/>
        <v>-1.7668651282476709E-4</v>
      </c>
      <c r="J76">
        <f t="shared" si="1"/>
        <v>-2.4766878105313801E-4</v>
      </c>
      <c r="K76">
        <f t="shared" si="2"/>
        <v>2.2652773729581497E-4</v>
      </c>
      <c r="L76">
        <f t="shared" si="3"/>
        <v>9.2122987255620987E-5</v>
      </c>
      <c r="M76">
        <f t="shared" si="4"/>
        <v>-1.3440475004019401E-4</v>
      </c>
      <c r="N76">
        <f t="shared" si="5"/>
        <v>2.8673013341908061E-5</v>
      </c>
      <c r="O76">
        <f t="shared" si="6"/>
        <v>-5.0291166775672642E-4</v>
      </c>
    </row>
    <row r="77" spans="1:15" x14ac:dyDescent="0.2">
      <c r="A77">
        <f t="shared" si="10"/>
        <v>44</v>
      </c>
      <c r="B77">
        <f t="shared" si="11"/>
        <v>0</v>
      </c>
      <c r="C77" s="11">
        <v>0</v>
      </c>
      <c r="E77">
        <f t="shared" si="0"/>
        <v>1.1018311023500522E-3</v>
      </c>
      <c r="F77" s="11">
        <v>0</v>
      </c>
      <c r="I77">
        <f t="shared" si="9"/>
        <v>-1.7146583977164796E-4</v>
      </c>
      <c r="J77">
        <f t="shared" si="1"/>
        <v>-2.374788579710654E-4</v>
      </c>
      <c r="K77">
        <f t="shared" si="2"/>
        <v>2.1638810753973984E-4</v>
      </c>
      <c r="L77">
        <f t="shared" si="3"/>
        <v>8.710345843594392E-5</v>
      </c>
      <c r="M77">
        <f t="shared" si="4"/>
        <v>-1.2928464910379593E-4</v>
      </c>
      <c r="N77">
        <f t="shared" si="5"/>
        <v>2.758072514214314E-5</v>
      </c>
      <c r="O77">
        <f t="shared" si="6"/>
        <v>-4.8129679336431368E-4</v>
      </c>
    </row>
    <row r="78" spans="1:15" x14ac:dyDescent="0.2">
      <c r="A78">
        <f t="shared" si="10"/>
        <v>45</v>
      </c>
      <c r="B78">
        <f t="shared" si="11"/>
        <v>0</v>
      </c>
      <c r="C78" s="11">
        <v>0</v>
      </c>
      <c r="E78">
        <f t="shared" si="0"/>
        <v>1.0467395472325495E-3</v>
      </c>
      <c r="F78" s="11">
        <v>0</v>
      </c>
      <c r="I78">
        <f t="shared" si="9"/>
        <v>-1.6630972518059947E-4</v>
      </c>
      <c r="J78">
        <f t="shared" si="1"/>
        <v>-2.2767916903385142E-4</v>
      </c>
      <c r="K78">
        <f t="shared" si="2"/>
        <v>2.0669093499210638E-4</v>
      </c>
      <c r="L78">
        <f t="shared" si="3"/>
        <v>8.235738160120445E-5</v>
      </c>
      <c r="M78">
        <f t="shared" si="4"/>
        <v>-1.2433355339090194E-4</v>
      </c>
      <c r="N78">
        <f t="shared" si="5"/>
        <v>2.6524491390059088E-5</v>
      </c>
      <c r="O78">
        <f t="shared" si="6"/>
        <v>-4.6057069716471413E-4</v>
      </c>
    </row>
    <row r="79" spans="1:15" x14ac:dyDescent="0.2">
      <c r="A79">
        <f t="shared" si="10"/>
        <v>46</v>
      </c>
      <c r="B79">
        <f t="shared" si="11"/>
        <v>0</v>
      </c>
      <c r="C79" s="11">
        <v>0</v>
      </c>
      <c r="E79">
        <f t="shared" si="0"/>
        <v>9.9440256987092207E-4</v>
      </c>
      <c r="F79" s="11">
        <v>0</v>
      </c>
      <c r="I79">
        <f t="shared" si="9"/>
        <v>-1.6122562353352917E-4</v>
      </c>
      <c r="J79">
        <f t="shared" si="1"/>
        <v>-2.1825668683937786E-4</v>
      </c>
      <c r="K79">
        <f t="shared" si="2"/>
        <v>1.974176049936203E-4</v>
      </c>
      <c r="L79">
        <f t="shared" si="3"/>
        <v>7.7869862151237171E-5</v>
      </c>
      <c r="M79">
        <f t="shared" si="4"/>
        <v>-1.1954774284238316E-4</v>
      </c>
      <c r="N79">
        <f t="shared" si="5"/>
        <v>2.5503518473041745E-5</v>
      </c>
      <c r="O79">
        <f t="shared" si="6"/>
        <v>-4.4069937746175637E-4</v>
      </c>
    </row>
    <row r="80" spans="1:15" x14ac:dyDescent="0.2">
      <c r="A80">
        <f t="shared" si="10"/>
        <v>47</v>
      </c>
      <c r="B80">
        <f t="shared" si="11"/>
        <v>0</v>
      </c>
      <c r="C80" s="11">
        <v>0</v>
      </c>
      <c r="E80">
        <f t="shared" si="0"/>
        <v>9.4468244137737591E-4</v>
      </c>
      <c r="F80" s="11">
        <v>0</v>
      </c>
      <c r="I80">
        <f t="shared" si="9"/>
        <v>-1.562200357832301E-4</v>
      </c>
      <c r="J80">
        <f t="shared" si="1"/>
        <v>-2.0919868280234896E-4</v>
      </c>
      <c r="K80">
        <f t="shared" si="2"/>
        <v>1.8855024287618352E-4</v>
      </c>
      <c r="L80">
        <f t="shared" si="3"/>
        <v>7.3626816656378999E-5</v>
      </c>
      <c r="M80">
        <f t="shared" si="4"/>
        <v>-1.1492342621980454E-4</v>
      </c>
      <c r="N80">
        <f t="shared" si="5"/>
        <v>2.4516997593558308E-5</v>
      </c>
      <c r="O80">
        <f t="shared" si="6"/>
        <v>-4.2164996517018332E-4</v>
      </c>
    </row>
    <row r="81" spans="1:15" x14ac:dyDescent="0.2">
      <c r="A81">
        <f t="shared" si="10"/>
        <v>48</v>
      </c>
      <c r="B81">
        <f t="shared" si="11"/>
        <v>0</v>
      </c>
      <c r="C81" s="11">
        <v>0</v>
      </c>
      <c r="E81">
        <f t="shared" si="0"/>
        <v>8.9744831930850706E-4</v>
      </c>
      <c r="F81" s="11">
        <v>0</v>
      </c>
      <c r="I81">
        <f t="shared" si="9"/>
        <v>-1.5129858860834995E-4</v>
      </c>
      <c r="J81">
        <f t="shared" si="1"/>
        <v>-2.0049273138185995E-4</v>
      </c>
      <c r="K81">
        <f t="shared" si="2"/>
        <v>1.8007168733401194E-4</v>
      </c>
      <c r="L81">
        <f t="shared" si="3"/>
        <v>6.9614928686557981E-5</v>
      </c>
      <c r="M81">
        <f t="shared" si="4"/>
        <v>-1.1045675864745395E-4</v>
      </c>
      <c r="N81">
        <f t="shared" si="5"/>
        <v>2.3564108511456849E-5</v>
      </c>
      <c r="O81">
        <f t="shared" si="6"/>
        <v>-4.0339069803880384E-4</v>
      </c>
    </row>
    <row r="82" spans="1:15" x14ac:dyDescent="0.2">
      <c r="A82">
        <f t="shared" si="10"/>
        <v>49</v>
      </c>
      <c r="B82">
        <f t="shared" si="11"/>
        <v>0</v>
      </c>
      <c r="C82" s="11">
        <v>0</v>
      </c>
      <c r="E82">
        <f t="shared" si="0"/>
        <v>8.5257590334308171E-4</v>
      </c>
      <c r="F82" s="11">
        <v>0</v>
      </c>
      <c r="I82">
        <f t="shared" si="9"/>
        <v>-1.4646610798868027E-4</v>
      </c>
      <c r="J82">
        <f t="shared" si="1"/>
        <v>-1.9212671305539634E-4</v>
      </c>
      <c r="K82">
        <f t="shared" si="2"/>
        <v>1.7196546456234066E-4</v>
      </c>
      <c r="L82">
        <f t="shared" si="3"/>
        <v>6.5821607045333697E-5</v>
      </c>
      <c r="M82">
        <f t="shared" si="4"/>
        <v>-1.0614385751700696E-4</v>
      </c>
      <c r="N82">
        <f t="shared" si="5"/>
        <v>2.2644022936961489E-5</v>
      </c>
      <c r="O82">
        <f t="shared" si="6"/>
        <v>-3.8589089448496283E-4</v>
      </c>
    </row>
    <row r="83" spans="1:15" x14ac:dyDescent="0.2">
      <c r="A83">
        <f t="shared" si="10"/>
        <v>50</v>
      </c>
      <c r="B83">
        <f t="shared" si="11"/>
        <v>0</v>
      </c>
      <c r="C83" s="11">
        <v>0</v>
      </c>
      <c r="E83">
        <f t="shared" si="0"/>
        <v>8.0994710817592762E-4</v>
      </c>
      <c r="F83" s="11">
        <v>0</v>
      </c>
      <c r="I83">
        <f t="shared" si="9"/>
        <v>-1.4172668747809927E-4</v>
      </c>
      <c r="J83">
        <f t="shared" si="1"/>
        <v>-1.8408881615860565E-4</v>
      </c>
      <c r="K83">
        <f t="shared" si="2"/>
        <v>1.6421576315599502E-4</v>
      </c>
      <c r="L83">
        <f t="shared" si="3"/>
        <v>6.2234946277963608E-5</v>
      </c>
      <c r="M83">
        <f t="shared" si="4"/>
        <v>-1.0198081687803143E-4</v>
      </c>
      <c r="N83">
        <f t="shared" si="5"/>
        <v>2.1755907600646711E-5</v>
      </c>
      <c r="O83">
        <f t="shared" si="6"/>
        <v>-3.691209271509725E-4</v>
      </c>
    </row>
    <row r="84" spans="1:15" x14ac:dyDescent="0.2">
      <c r="A84">
        <f t="shared" si="10"/>
        <v>51</v>
      </c>
      <c r="B84">
        <f t="shared" si="11"/>
        <v>0</v>
      </c>
      <c r="C84" s="11">
        <v>0</v>
      </c>
      <c r="E84">
        <f t="shared" si="0"/>
        <v>7.6944975276713125E-4</v>
      </c>
      <c r="F84" s="11">
        <v>0</v>
      </c>
      <c r="I84">
        <f t="shared" si="9"/>
        <v>-1.3708375152856068E-4</v>
      </c>
      <c r="J84">
        <f t="shared" si="1"/>
        <v>-1.7636753770113741E-4</v>
      </c>
      <c r="K84">
        <f t="shared" si="2"/>
        <v>1.568074097588236E-4</v>
      </c>
      <c r="L84">
        <f t="shared" si="3"/>
        <v>5.8843689329695523E-5</v>
      </c>
      <c r="M84">
        <f t="shared" si="4"/>
        <v>-9.7963720429128094E-5</v>
      </c>
      <c r="N84">
        <f t="shared" si="5"/>
        <v>2.0898927024880662E-5</v>
      </c>
      <c r="O84">
        <f t="shared" si="6"/>
        <v>-3.5305219628265416E-4</v>
      </c>
    </row>
    <row r="85" spans="1:15" x14ac:dyDescent="0.2">
      <c r="A85">
        <f t="shared" si="10"/>
        <v>52</v>
      </c>
      <c r="B85">
        <f t="shared" si="11"/>
        <v>0</v>
      </c>
      <c r="C85" s="11">
        <v>0</v>
      </c>
      <c r="E85">
        <f t="shared" si="0"/>
        <v>7.3097726512877468E-4</v>
      </c>
      <c r="F85" s="11">
        <v>0</v>
      </c>
      <c r="I85">
        <f t="shared" si="9"/>
        <v>-1.3254011419605092E-4</v>
      </c>
      <c r="J85">
        <f t="shared" si="1"/>
        <v>-1.6895168326041713E-4</v>
      </c>
      <c r="K85">
        <f t="shared" si="2"/>
        <v>1.4972584545386465E-4</v>
      </c>
      <c r="L85">
        <f t="shared" si="3"/>
        <v>5.563719223722614E-5</v>
      </c>
      <c r="M85">
        <f t="shared" si="4"/>
        <v>-9.4088653216638533E-5</v>
      </c>
      <c r="N85">
        <f t="shared" si="5"/>
        <v>2.0072246019549558E-5</v>
      </c>
      <c r="O85">
        <f t="shared" si="6"/>
        <v>-3.3765710302044493E-4</v>
      </c>
    </row>
    <row r="86" spans="1:15" x14ac:dyDescent="0.2">
      <c r="A86">
        <f t="shared" si="10"/>
        <v>53</v>
      </c>
      <c r="B86">
        <f t="shared" si="11"/>
        <v>0</v>
      </c>
      <c r="C86" s="11">
        <v>0</v>
      </c>
      <c r="E86">
        <f t="shared" si="0"/>
        <v>6.9442840187233595E-4</v>
      </c>
      <c r="F86" s="11">
        <v>0</v>
      </c>
      <c r="I86">
        <f t="shared" si="9"/>
        <v>-1.2809803353835291E-4</v>
      </c>
      <c r="J86">
        <f t="shared" si="1"/>
        <v>-1.618303660473732E-4</v>
      </c>
      <c r="K86">
        <f t="shared" si="2"/>
        <v>1.4295710288313255E-4</v>
      </c>
      <c r="L86">
        <f t="shared" si="3"/>
        <v>5.2605390742637413E-5</v>
      </c>
      <c r="M86">
        <f t="shared" si="4"/>
        <v>-9.035171214049515E-5</v>
      </c>
      <c r="N86">
        <f t="shared" si="5"/>
        <v>1.9275031923305637E-5</v>
      </c>
      <c r="O86">
        <f t="shared" si="6"/>
        <v>-3.2290902268456529E-4</v>
      </c>
    </row>
    <row r="87" spans="1:15" x14ac:dyDescent="0.2">
      <c r="A87">
        <f t="shared" si="10"/>
        <v>54</v>
      </c>
      <c r="B87">
        <f t="shared" si="11"/>
        <v>0</v>
      </c>
      <c r="C87" s="11">
        <v>0</v>
      </c>
      <c r="E87">
        <f t="shared" si="0"/>
        <v>6.5970698177871912E-4</v>
      </c>
      <c r="F87" s="11">
        <v>0</v>
      </c>
      <c r="I87">
        <f t="shared" si="9"/>
        <v>-1.2375926199467065E-4</v>
      </c>
      <c r="J87">
        <f t="shared" si="1"/>
        <v>-1.549930052308286E-4</v>
      </c>
      <c r="K87">
        <f t="shared" si="2"/>
        <v>1.3648778408505694E-4</v>
      </c>
      <c r="L87">
        <f t="shared" si="3"/>
        <v>4.973876872514775E-5</v>
      </c>
      <c r="M87">
        <f t="shared" si="4"/>
        <v>-8.6749015359909205E-5</v>
      </c>
      <c r="N87">
        <f t="shared" si="5"/>
        <v>1.8506456610113969E-5</v>
      </c>
      <c r="O87">
        <f t="shared" si="6"/>
        <v>-3.0878227812747554E-4</v>
      </c>
    </row>
    <row r="88" spans="1:15" x14ac:dyDescent="0.2">
      <c r="A88">
        <f t="shared" si="10"/>
        <v>55</v>
      </c>
      <c r="B88">
        <f t="shared" si="11"/>
        <v>0</v>
      </c>
      <c r="C88" s="11">
        <v>0</v>
      </c>
      <c r="E88">
        <f t="shared" si="0"/>
        <v>6.2672163268978317E-4</v>
      </c>
      <c r="F88" s="11">
        <v>0</v>
      </c>
      <c r="I88">
        <f t="shared" si="9"/>
        <v>-1.1952509301860808E-4</v>
      </c>
      <c r="J88">
        <f t="shared" si="1"/>
        <v>-1.4842932360047112E-4</v>
      </c>
      <c r="K88">
        <f t="shared" si="2"/>
        <v>1.3030503903687393E-4</v>
      </c>
      <c r="L88">
        <f t="shared" si="3"/>
        <v>4.7028328351713275E-5</v>
      </c>
      <c r="M88">
        <f t="shared" si="4"/>
        <v>-8.3276710685160671E-5</v>
      </c>
      <c r="N88">
        <f t="shared" si="5"/>
        <v>1.7765698279500947E-5</v>
      </c>
      <c r="O88">
        <f t="shared" si="6"/>
        <v>-2.9525211321922368E-4</v>
      </c>
    </row>
    <row r="89" spans="1:15" x14ac:dyDescent="0.2">
      <c r="A89">
        <f t="shared" si="10"/>
        <v>56</v>
      </c>
      <c r="B89">
        <f t="shared" si="11"/>
        <v>0</v>
      </c>
      <c r="C89" s="11">
        <v>0</v>
      </c>
      <c r="E89">
        <f t="shared" si="0"/>
        <v>5.9538555105529399E-4</v>
      </c>
      <c r="F89" s="11">
        <v>0</v>
      </c>
      <c r="I89">
        <f t="shared" si="9"/>
        <v>-1.1539640421858253E-4</v>
      </c>
      <c r="J89">
        <f t="shared" si="1"/>
        <v>-1.4212934464198903E-4</v>
      </c>
      <c r="K89">
        <f t="shared" si="2"/>
        <v>1.2439654488864156E-4</v>
      </c>
      <c r="L89">
        <f t="shared" si="3"/>
        <v>4.4465561852900212E-5</v>
      </c>
      <c r="M89">
        <f t="shared" si="4"/>
        <v>-7.9930983035741353E-5</v>
      </c>
      <c r="N89">
        <f t="shared" si="5"/>
        <v>1.7051943047624827E-5</v>
      </c>
      <c r="O89">
        <f t="shared" si="6"/>
        <v>-2.8229466652425548E-4</v>
      </c>
    </row>
    <row r="90" spans="1:15" x14ac:dyDescent="0.2">
      <c r="A90">
        <f t="shared" si="10"/>
        <v>57</v>
      </c>
      <c r="B90">
        <f t="shared" si="11"/>
        <v>0</v>
      </c>
      <c r="C90" s="11">
        <v>0</v>
      </c>
      <c r="E90">
        <f t="shared" si="0"/>
        <v>5.6561627350252923E-4</v>
      </c>
      <c r="F90" s="11">
        <v>0</v>
      </c>
      <c r="I90">
        <f t="shared" si="9"/>
        <v>-1.1137369724342064E-4</v>
      </c>
      <c r="J90">
        <f t="shared" si="1"/>
        <v>-1.3608338909207904E-4</v>
      </c>
      <c r="K90">
        <f t="shared" si="2"/>
        <v>1.18750485875028E-4</v>
      </c>
      <c r="L90">
        <f t="shared" si="3"/>
        <v>4.2042424835545129E-5</v>
      </c>
      <c r="M90">
        <f t="shared" si="4"/>
        <v>-7.6708061039482874E-5</v>
      </c>
      <c r="N90">
        <f t="shared" si="5"/>
        <v>1.6364386355089683E-5</v>
      </c>
      <c r="O90">
        <f t="shared" si="6"/>
        <v>-2.6988694522178495E-4</v>
      </c>
    </row>
    <row r="91" spans="1:15" x14ac:dyDescent="0.2">
      <c r="A91">
        <f t="shared" si="10"/>
        <v>58</v>
      </c>
      <c r="B91">
        <f t="shared" si="11"/>
        <v>0</v>
      </c>
      <c r="C91" s="11">
        <v>0</v>
      </c>
      <c r="E91">
        <f t="shared" si="0"/>
        <v>5.3733545982740272E-4</v>
      </c>
      <c r="F91" s="11">
        <v>0</v>
      </c>
      <c r="I91">
        <f t="shared" si="9"/>
        <v>-1.0745713463556498E-4</v>
      </c>
      <c r="J91">
        <f t="shared" si="1"/>
        <v>-1.3028207103556275E-4</v>
      </c>
      <c r="K91">
        <f t="shared" si="2"/>
        <v>1.1335553389058554E-4</v>
      </c>
      <c r="L91">
        <f t="shared" si="3"/>
        <v>3.9751311048535371E-5</v>
      </c>
      <c r="M91">
        <f t="shared" si="4"/>
        <v>-7.3604222842050174E-5</v>
      </c>
      <c r="N91">
        <f t="shared" si="5"/>
        <v>1.5702234206304042E-5</v>
      </c>
      <c r="O91">
        <f t="shared" si="6"/>
        <v>-2.5800679931586433E-4</v>
      </c>
    </row>
    <row r="92" spans="1:15" x14ac:dyDescent="0.2">
      <c r="A92">
        <f t="shared" si="10"/>
        <v>59</v>
      </c>
      <c r="B92">
        <f t="shared" si="11"/>
        <v>0</v>
      </c>
      <c r="C92" s="11">
        <v>0</v>
      </c>
      <c r="E92">
        <f t="shared" si="0"/>
        <v>5.1046868683603253E-4</v>
      </c>
      <c r="F92" s="11">
        <v>0</v>
      </c>
      <c r="I92">
        <f t="shared" si="9"/>
        <v>-1.0364657385995324E-4</v>
      </c>
      <c r="J92">
        <f t="shared" si="1"/>
        <v>-1.2471629360176766E-4</v>
      </c>
      <c r="K92">
        <f t="shared" si="2"/>
        <v>1.0820082971387215E-4</v>
      </c>
      <c r="L92">
        <f t="shared" si="3"/>
        <v>3.7585028522597031E-5</v>
      </c>
      <c r="M92">
        <f t="shared" si="4"/>
        <v>-7.0615801191275122E-5</v>
      </c>
      <c r="N92">
        <f t="shared" si="5"/>
        <v>1.5064704254138698E-5</v>
      </c>
      <c r="O92">
        <f t="shared" si="6"/>
        <v>-2.4663289617581524E-4</v>
      </c>
    </row>
    <row r="93" spans="1:15" x14ac:dyDescent="0.2">
      <c r="A93">
        <f t="shared" si="10"/>
        <v>60</v>
      </c>
      <c r="B93">
        <f t="shared" si="11"/>
        <v>0</v>
      </c>
      <c r="C93" s="11">
        <v>0</v>
      </c>
      <c r="E93">
        <f t="shared" si="0"/>
        <v>4.849452524942309E-4</v>
      </c>
      <c r="F93" s="11">
        <v>0</v>
      </c>
      <c r="I93">
        <f t="shared" si="9"/>
        <v>-9.994159870315961E-5</v>
      </c>
      <c r="J93">
        <f t="shared" si="1"/>
        <v>-1.193772443126073E-4</v>
      </c>
      <c r="K93">
        <f t="shared" si="2"/>
        <v>1.0327596486550683E-4</v>
      </c>
      <c r="L93">
        <f t="shared" si="3"/>
        <v>3.5536777009284693E-5</v>
      </c>
      <c r="M93">
        <f t="shared" si="4"/>
        <v>-6.7739187856222152E-5</v>
      </c>
      <c r="N93">
        <f t="shared" si="5"/>
        <v>1.4451026742660728E-5</v>
      </c>
      <c r="O93">
        <f t="shared" si="6"/>
        <v>-2.3574469544265195E-4</v>
      </c>
    </row>
    <row r="94" spans="1:15" x14ac:dyDescent="0.2">
      <c r="A94">
        <f t="shared" si="10"/>
        <v>61</v>
      </c>
      <c r="B94">
        <f t="shared" si="11"/>
        <v>0</v>
      </c>
      <c r="C94" s="11">
        <v>0</v>
      </c>
      <c r="E94">
        <f t="shared" si="0"/>
        <v>4.6069798986951934E-4</v>
      </c>
      <c r="F94" s="11">
        <v>0</v>
      </c>
      <c r="I94">
        <f t="shared" si="9"/>
        <v>-9.6341548224757113E-5</v>
      </c>
      <c r="J94">
        <f t="shared" si="1"/>
        <v>-1.1425639013041238E-4</v>
      </c>
      <c r="K94">
        <f t="shared" si="2"/>
        <v>9.8570964085037009E-5</v>
      </c>
      <c r="L94">
        <f t="shared" si="3"/>
        <v>3.360012664843898E-5</v>
      </c>
      <c r="M94">
        <f t="shared" si="4"/>
        <v>-6.4970837436598036E-5</v>
      </c>
      <c r="N94">
        <f t="shared" si="5"/>
        <v>1.3860445319807586E-5</v>
      </c>
      <c r="O94">
        <f t="shared" si="6"/>
        <v>-2.253224243325092E-4</v>
      </c>
    </row>
    <row r="95" spans="1:15" x14ac:dyDescent="0.2">
      <c r="A95">
        <f t="shared" si="10"/>
        <v>62</v>
      </c>
      <c r="B95">
        <f t="shared" si="11"/>
        <v>0</v>
      </c>
      <c r="C95" s="11">
        <v>0</v>
      </c>
      <c r="E95">
        <f t="shared" si="0"/>
        <v>4.3766309037604337E-4</v>
      </c>
      <c r="F95" s="11">
        <v>0</v>
      </c>
      <c r="I95">
        <f t="shared" si="9"/>
        <v>-9.2845543431016925E-5</v>
      </c>
      <c r="J95">
        <f t="shared" si="1"/>
        <v>-1.0934547224949627E-4</v>
      </c>
      <c r="K95">
        <f t="shared" si="2"/>
        <v>9.4076268411351995E-5</v>
      </c>
      <c r="L95">
        <f t="shared" si="3"/>
        <v>3.1768997797229035E-5</v>
      </c>
      <c r="M95">
        <f t="shared" si="4"/>
        <v>-6.2307270614122973E-5</v>
      </c>
      <c r="N95">
        <f t="shared" si="5"/>
        <v>1.3292217731012904E-5</v>
      </c>
      <c r="O95">
        <f t="shared" si="6"/>
        <v>-2.1534705336385772E-4</v>
      </c>
    </row>
    <row r="96" spans="1:15" x14ac:dyDescent="0.2">
      <c r="A96">
        <f t="shared" si="10"/>
        <v>63</v>
      </c>
      <c r="B96">
        <f t="shared" si="11"/>
        <v>0</v>
      </c>
      <c r="C96" s="11">
        <v>0</v>
      </c>
      <c r="E96">
        <f t="shared" si="0"/>
        <v>4.1577993585724117E-4</v>
      </c>
      <c r="F96" s="11">
        <v>0</v>
      </c>
      <c r="I96">
        <f t="shared" si="9"/>
        <v>-8.9452511829960613E-5</v>
      </c>
      <c r="J96">
        <f t="shared" si="1"/>
        <v>-1.0463650067166382E-4</v>
      </c>
      <c r="K96">
        <f t="shared" si="2"/>
        <v>8.9782718851286685E-5</v>
      </c>
      <c r="L96">
        <f t="shared" si="3"/>
        <v>3.0037641957537595E-5</v>
      </c>
      <c r="M96">
        <f t="shared" si="4"/>
        <v>-5.9745076893749097E-5</v>
      </c>
      <c r="N96">
        <f t="shared" si="5"/>
        <v>1.274561640399981E-5</v>
      </c>
      <c r="O96">
        <f t="shared" si="6"/>
        <v>-2.0580027253141336E-4</v>
      </c>
    </row>
    <row r="97" spans="1:15" x14ac:dyDescent="0.2">
      <c r="A97">
        <f t="shared" si="10"/>
        <v>64</v>
      </c>
      <c r="B97">
        <f t="shared" si="11"/>
        <v>0</v>
      </c>
      <c r="C97" s="11">
        <v>0</v>
      </c>
      <c r="E97">
        <f t="shared" si="0"/>
        <v>3.9499093906437911E-4</v>
      </c>
      <c r="F97" s="11">
        <v>0</v>
      </c>
      <c r="I97">
        <f t="shared" si="9"/>
        <v>-8.6161210016375917E-5</v>
      </c>
      <c r="J97">
        <f t="shared" si="1"/>
        <v>-1.0012174860237255E-4</v>
      </c>
      <c r="K97">
        <f t="shared" si="2"/>
        <v>8.5681540621022282E-5</v>
      </c>
      <c r="L97">
        <f t="shared" si="3"/>
        <v>2.8400623741889555E-5</v>
      </c>
      <c r="M97">
        <f t="shared" si="4"/>
        <v>-5.7280916879132731E-5</v>
      </c>
      <c r="N97">
        <f t="shared" si="5"/>
        <v>1.2219928934214985E-5</v>
      </c>
      <c r="O97">
        <f t="shared" si="6"/>
        <v>-1.9666446794610449E-4</v>
      </c>
    </row>
    <row r="98" spans="1:15" x14ac:dyDescent="0.2">
      <c r="A98">
        <f t="shared" si="10"/>
        <v>65</v>
      </c>
      <c r="B98">
        <f t="shared" si="11"/>
        <v>0</v>
      </c>
      <c r="C98" s="11">
        <v>0</v>
      </c>
      <c r="E98">
        <f t="shared" si="0"/>
        <v>3.7524139211116012E-4</v>
      </c>
      <c r="F98" s="11">
        <v>0</v>
      </c>
      <c r="I98">
        <f t="shared" si="9"/>
        <v>-8.2970244425656324E-5</v>
      </c>
      <c r="J98">
        <f t="shared" si="1"/>
        <v>-9.5793746701011511E-5</v>
      </c>
      <c r="K98">
        <f t="shared" si="2"/>
        <v>8.176432794489807E-5</v>
      </c>
      <c r="L98">
        <f t="shared" si="3"/>
        <v>2.6852803821379948E-5</v>
      </c>
      <c r="M98">
        <f t="shared" si="4"/>
        <v>-5.4911524123518129E-5</v>
      </c>
      <c r="N98">
        <f t="shared" si="5"/>
        <v>1.171445847968387E-5</v>
      </c>
      <c r="O98">
        <f t="shared" si="6"/>
        <v>-1.8792269895722704E-4</v>
      </c>
    </row>
    <row r="99" spans="1:15" x14ac:dyDescent="0.2">
      <c r="A99">
        <f t="shared" si="10"/>
        <v>66</v>
      </c>
      <c r="B99">
        <f t="shared" si="11"/>
        <v>0</v>
      </c>
      <c r="C99" s="11">
        <v>0</v>
      </c>
      <c r="E99">
        <f t="shared" ref="E99:E133" si="12">(F99+$G$30*E98)</f>
        <v>3.5647932250560207E-4</v>
      </c>
      <c r="F99" s="11">
        <v>0</v>
      </c>
      <c r="I99">
        <f t="shared" si="9"/>
        <v>-7.9878090386186976E-5</v>
      </c>
      <c r="J99">
        <f t="shared" ref="J99:J133" si="13">($M$25*I99+$M$26*B99+$M$27*E99)</f>
        <v>-9.1645277215757396E-5</v>
      </c>
      <c r="K99">
        <f t="shared" ref="K99:K133" si="14">($S$25*I99+$S$26*B99+$S$27*E99)</f>
        <v>7.8023029396297132E-5</v>
      </c>
      <c r="L99">
        <f t="shared" ref="L99:L133" si="15">($B$3*I99+(1-$B$3)*(K99+B99))</f>
        <v>2.5389322802135767E-5</v>
      </c>
      <c r="M99">
        <f t="shared" ref="M99:M133" si="16">((1-$B$3)*B99+$B$3*(I99-K99))</f>
        <v>-5.2633706594161371E-5</v>
      </c>
      <c r="N99">
        <f t="shared" ref="N99:N133" si="17">($M$6*(B99+K99-I99)*$B$21)</f>
        <v>1.1228524073421097E-5</v>
      </c>
      <c r="O99">
        <f t="shared" ref="O99:O133" si="18">($B$19^(1-$B$6)*J99-$B$4*$A$15*(1-$A$15)^(-$B$7)*K99)</f>
        <v>-1.7955867576996501E-4</v>
      </c>
    </row>
    <row r="100" spans="1:15" x14ac:dyDescent="0.2">
      <c r="A100">
        <f t="shared" si="10"/>
        <v>67</v>
      </c>
      <c r="B100">
        <f t="shared" si="11"/>
        <v>0</v>
      </c>
      <c r="C100" s="11">
        <v>0</v>
      </c>
      <c r="E100">
        <f t="shared" si="12"/>
        <v>3.3865535638032194E-4</v>
      </c>
      <c r="F100" s="11">
        <v>0</v>
      </c>
      <c r="I100">
        <f t="shared" ref="I100:I133" si="19">($P$25*I99+$P$26*B99+$P$27*E99)</f>
        <v>-7.6883109591438479E-5</v>
      </c>
      <c r="J100">
        <f t="shared" si="13"/>
        <v>-8.7669368030685656E-5</v>
      </c>
      <c r="K100">
        <f t="shared" si="14"/>
        <v>7.4449933765354242E-5</v>
      </c>
      <c r="L100">
        <f t="shared" si="15"/>
        <v>2.4005585979756673E-5</v>
      </c>
      <c r="M100">
        <f t="shared" si="16"/>
        <v>-5.0444347785597576E-5</v>
      </c>
      <c r="N100">
        <f t="shared" si="17"/>
        <v>1.0761460860927487E-5</v>
      </c>
      <c r="O100">
        <f t="shared" si="18"/>
        <v>-1.7155673756876936E-4</v>
      </c>
    </row>
    <row r="101" spans="1:15" x14ac:dyDescent="0.2">
      <c r="A101">
        <f t="shared" si="10"/>
        <v>68</v>
      </c>
      <c r="B101">
        <f t="shared" si="11"/>
        <v>0</v>
      </c>
      <c r="C101" s="11">
        <v>0</v>
      </c>
      <c r="E101">
        <f t="shared" si="12"/>
        <v>3.2172258856130585E-4</v>
      </c>
      <c r="F101" s="11">
        <v>0</v>
      </c>
      <c r="I101">
        <f t="shared" si="19"/>
        <v>-7.3983566104909965E-5</v>
      </c>
      <c r="J101">
        <f t="shared" si="13"/>
        <v>-8.38592866502387E-5</v>
      </c>
      <c r="K101">
        <f t="shared" si="14"/>
        <v>7.103765643835218E-5</v>
      </c>
      <c r="L101">
        <f t="shared" si="15"/>
        <v>2.2697248923931472E-5</v>
      </c>
      <c r="M101">
        <f t="shared" si="16"/>
        <v>-4.8340407514420715E-5</v>
      </c>
      <c r="N101">
        <f t="shared" si="17"/>
        <v>1.0312620269743088E-5</v>
      </c>
      <c r="O101">
        <f t="shared" si="18"/>
        <v>-1.6390183115464515E-4</v>
      </c>
    </row>
    <row r="102" spans="1:15" x14ac:dyDescent="0.2">
      <c r="A102">
        <f t="shared" si="10"/>
        <v>69</v>
      </c>
      <c r="B102">
        <f t="shared" si="11"/>
        <v>0</v>
      </c>
      <c r="C102" s="11">
        <v>0</v>
      </c>
      <c r="E102">
        <f t="shared" si="12"/>
        <v>3.0563645913324051E-4</v>
      </c>
      <c r="F102" s="11">
        <v>0</v>
      </c>
      <c r="I102">
        <f t="shared" si="19"/>
        <v>-7.1177641003550179E-5</v>
      </c>
      <c r="J102">
        <f t="shared" si="13"/>
        <v>-8.0208534143772468E-5</v>
      </c>
      <c r="K102">
        <f t="shared" si="14"/>
        <v>6.7779126273820518E-5</v>
      </c>
      <c r="L102">
        <f t="shared" si="15"/>
        <v>2.1460203848030294E-5</v>
      </c>
      <c r="M102">
        <f t="shared" si="16"/>
        <v>-4.6318922425790223E-5</v>
      </c>
      <c r="N102">
        <f t="shared" si="17"/>
        <v>9.8813701175019177E-6</v>
      </c>
      <c r="O102">
        <f t="shared" si="18"/>
        <v>-1.5657949010218259E-4</v>
      </c>
    </row>
    <row r="103" spans="1:15" x14ac:dyDescent="0.2">
      <c r="A103">
        <f t="shared" si="10"/>
        <v>70</v>
      </c>
      <c r="B103">
        <f t="shared" si="11"/>
        <v>0</v>
      </c>
      <c r="C103" s="11">
        <v>0</v>
      </c>
      <c r="E103">
        <f t="shared" si="12"/>
        <v>2.9035463617657848E-4</v>
      </c>
      <c r="F103" s="11">
        <v>0</v>
      </c>
      <c r="I103">
        <f t="shared" si="19"/>
        <v>-6.8463445758249416E-5</v>
      </c>
      <c r="J103">
        <f t="shared" si="13"/>
        <v>-7.6710839070701255E-5</v>
      </c>
      <c r="K103">
        <f t="shared" si="14"/>
        <v>6.4667572960523477E-5</v>
      </c>
      <c r="L103">
        <f t="shared" si="15"/>
        <v>2.0290566720932515E-5</v>
      </c>
      <c r="M103">
        <f t="shared" si="16"/>
        <v>-4.4377006239590955E-5</v>
      </c>
      <c r="N103">
        <f t="shared" si="17"/>
        <v>9.4670946644460743E-6</v>
      </c>
      <c r="O103">
        <f t="shared" si="18"/>
        <v>-1.4957581444016067E-4</v>
      </c>
    </row>
    <row r="104" spans="1:15" x14ac:dyDescent="0.2">
      <c r="A104">
        <f t="shared" si="10"/>
        <v>71</v>
      </c>
      <c r="B104">
        <f t="shared" si="11"/>
        <v>0</v>
      </c>
      <c r="C104" s="11">
        <v>0</v>
      </c>
      <c r="E104">
        <f t="shared" si="12"/>
        <v>2.7583690436774953E-4</v>
      </c>
      <c r="F104" s="11">
        <v>0</v>
      </c>
      <c r="I104">
        <f t="shared" si="19"/>
        <v>-6.5839034443406099E-5</v>
      </c>
      <c r="J104">
        <f t="shared" si="13"/>
        <v>-7.3360151404727503E-5</v>
      </c>
      <c r="K104">
        <f t="shared" si="14"/>
        <v>6.169651484271955E-5</v>
      </c>
      <c r="L104">
        <f t="shared" si="15"/>
        <v>1.9184665080677673E-5</v>
      </c>
      <c r="M104">
        <f t="shared" si="16"/>
        <v>-4.2511849762041887E-5</v>
      </c>
      <c r="N104">
        <f t="shared" si="17"/>
        <v>9.0691946159022722E-6</v>
      </c>
      <c r="O104">
        <f t="shared" si="18"/>
        <v>-1.4287745085774005E-4</v>
      </c>
    </row>
    <row r="105" spans="1:15" x14ac:dyDescent="0.2">
      <c r="A105">
        <f t="shared" si="10"/>
        <v>72</v>
      </c>
      <c r="B105">
        <f t="shared" si="11"/>
        <v>0</v>
      </c>
      <c r="C105" s="11">
        <v>0</v>
      </c>
      <c r="E105">
        <f t="shared" si="12"/>
        <v>2.6204505914936203E-4</v>
      </c>
      <c r="F105" s="11">
        <v>0</v>
      </c>
      <c r="I105">
        <f t="shared" si="19"/>
        <v>-6.3302414861402797E-5</v>
      </c>
      <c r="J105">
        <f t="shared" si="13"/>
        <v>-7.0150636473766741E-5</v>
      </c>
      <c r="K105">
        <f t="shared" si="14"/>
        <v>5.885974719829106E-5</v>
      </c>
      <c r="L105">
        <f t="shared" si="15"/>
        <v>1.8139026511726446E-5</v>
      </c>
      <c r="M105">
        <f t="shared" si="16"/>
        <v>-4.0720720686564615E-5</v>
      </c>
      <c r="N105">
        <f t="shared" si="17"/>
        <v>8.6870870798004542E-6</v>
      </c>
      <c r="O105">
        <f t="shared" si="18"/>
        <v>-1.3647157343662765E-4</v>
      </c>
    </row>
    <row r="106" spans="1:15" x14ac:dyDescent="0.2">
      <c r="A106">
        <f t="shared" si="10"/>
        <v>73</v>
      </c>
      <c r="B106">
        <f t="shared" si="11"/>
        <v>0</v>
      </c>
      <c r="C106" s="11">
        <v>0</v>
      </c>
      <c r="E106">
        <f t="shared" si="12"/>
        <v>2.4894280619189394E-4</v>
      </c>
      <c r="F106" s="11">
        <v>0</v>
      </c>
      <c r="I106">
        <f t="shared" si="19"/>
        <v>-6.0851558662050998E-5</v>
      </c>
      <c r="J106">
        <f t="shared" si="13"/>
        <v>-6.7076668930446523E-5</v>
      </c>
      <c r="K106">
        <f t="shared" si="14"/>
        <v>5.6151330955574698E-5</v>
      </c>
      <c r="L106">
        <f t="shared" si="15"/>
        <v>1.715036774969947E-5</v>
      </c>
      <c r="M106">
        <f t="shared" si="16"/>
        <v>-3.9000963205875227E-5</v>
      </c>
      <c r="N106">
        <f t="shared" si="17"/>
        <v>8.3202054839200506E-6</v>
      </c>
      <c r="O106">
        <f t="shared" si="18"/>
        <v>-1.3034586490812708E-4</v>
      </c>
    </row>
    <row r="107" spans="1:15" x14ac:dyDescent="0.2">
      <c r="A107">
        <f t="shared" si="10"/>
        <v>74</v>
      </c>
      <c r="B107">
        <f t="shared" si="11"/>
        <v>0</v>
      </c>
      <c r="C107" s="11">
        <v>0</v>
      </c>
      <c r="E107">
        <f t="shared" si="12"/>
        <v>2.3649566588229923E-4</v>
      </c>
      <c r="F107" s="11">
        <v>0</v>
      </c>
      <c r="I107">
        <f t="shared" si="19"/>
        <v>-5.8484410531657996E-5</v>
      </c>
      <c r="J107">
        <f t="shared" si="13"/>
        <v>-6.4132826766462816E-5</v>
      </c>
      <c r="K107">
        <f t="shared" si="14"/>
        <v>5.356558183497181E-5</v>
      </c>
      <c r="L107">
        <f t="shared" si="15"/>
        <v>1.6215584379428548E-5</v>
      </c>
      <c r="M107">
        <f t="shared" si="16"/>
        <v>-3.7349997455543269E-5</v>
      </c>
      <c r="N107">
        <f t="shared" si="17"/>
        <v>7.9679994571825668E-6</v>
      </c>
      <c r="O107">
        <f t="shared" si="18"/>
        <v>-1.2448849843267203E-4</v>
      </c>
    </row>
    <row r="108" spans="1:15" x14ac:dyDescent="0.2">
      <c r="A108">
        <f t="shared" si="10"/>
        <v>75</v>
      </c>
      <c r="B108">
        <f t="shared" si="11"/>
        <v>0</v>
      </c>
      <c r="C108" s="11">
        <v>0</v>
      </c>
      <c r="E108">
        <f t="shared" si="12"/>
        <v>2.2467088258818426E-4</v>
      </c>
      <c r="F108" s="11">
        <v>0</v>
      </c>
      <c r="I108">
        <f t="shared" si="19"/>
        <v>-5.6198896521309718E-5</v>
      </c>
      <c r="J108">
        <f t="shared" si="13"/>
        <v>-6.1313885382607657E-5</v>
      </c>
      <c r="K108">
        <f t="shared" si="14"/>
        <v>5.1097059901677384E-5</v>
      </c>
      <c r="L108">
        <f t="shared" si="15"/>
        <v>1.5331741094015019E-5</v>
      </c>
      <c r="M108">
        <f t="shared" si="16"/>
        <v>-3.5765318807662365E-5</v>
      </c>
      <c r="N108">
        <f t="shared" si="17"/>
        <v>7.6299346789679725E-6</v>
      </c>
      <c r="O108">
        <f t="shared" si="18"/>
        <v>-1.1888811989826431E-4</v>
      </c>
    </row>
    <row r="109" spans="1:15" x14ac:dyDescent="0.2">
      <c r="A109">
        <f t="shared" si="10"/>
        <v>76</v>
      </c>
      <c r="B109">
        <f t="shared" si="11"/>
        <v>0</v>
      </c>
      <c r="C109" s="11">
        <v>0</v>
      </c>
      <c r="E109">
        <f t="shared" si="12"/>
        <v>2.1343733845877503E-4</v>
      </c>
      <c r="F109" s="11">
        <v>0</v>
      </c>
      <c r="I109">
        <f t="shared" si="19"/>
        <v>-5.3992931579229292E-5</v>
      </c>
      <c r="J109">
        <f t="shared" si="13"/>
        <v>-5.8614811724929682E-5</v>
      </c>
      <c r="K109">
        <f t="shared" si="14"/>
        <v>4.8740559516137968E-5</v>
      </c>
      <c r="L109">
        <f t="shared" si="15"/>
        <v>1.4496062484348887E-5</v>
      </c>
      <c r="M109">
        <f t="shared" si="16"/>
        <v>-3.4244497031789084E-5</v>
      </c>
      <c r="N109">
        <f t="shared" si="17"/>
        <v>7.3054927001150059E-6</v>
      </c>
      <c r="O109">
        <f t="shared" si="18"/>
        <v>-1.1353383073319022E-4</v>
      </c>
    </row>
    <row r="110" spans="1:15" x14ac:dyDescent="0.2">
      <c r="A110">
        <f t="shared" si="10"/>
        <v>77</v>
      </c>
      <c r="B110">
        <f t="shared" si="11"/>
        <v>0</v>
      </c>
      <c r="C110" s="11">
        <v>0</v>
      </c>
      <c r="E110">
        <f t="shared" si="12"/>
        <v>2.0276547153583627E-4</v>
      </c>
      <c r="F110" s="11">
        <v>0</v>
      </c>
      <c r="I110">
        <f t="shared" si="19"/>
        <v>-5.1864426347641534E-5</v>
      </c>
      <c r="J110">
        <f t="shared" si="13"/>
        <v>-5.6030758496246061E-5</v>
      </c>
      <c r="K110">
        <f t="shared" si="14"/>
        <v>4.6491099669128405E-5</v>
      </c>
      <c r="L110">
        <f t="shared" si="15"/>
        <v>1.3705924330205097E-5</v>
      </c>
      <c r="M110">
        <f t="shared" si="16"/>
        <v>-3.2785175338923311E-5</v>
      </c>
      <c r="N110">
        <f t="shared" si="17"/>
        <v>6.9941707389703078E-6</v>
      </c>
      <c r="O110">
        <f t="shared" si="18"/>
        <v>-1.0841517122746265E-4</v>
      </c>
    </row>
    <row r="111" spans="1:15" x14ac:dyDescent="0.2">
      <c r="A111">
        <f t="shared" si="10"/>
        <v>78</v>
      </c>
      <c r="B111">
        <f t="shared" si="11"/>
        <v>0</v>
      </c>
      <c r="C111" s="11">
        <v>0</v>
      </c>
      <c r="E111">
        <f t="shared" si="12"/>
        <v>1.9262719795904446E-4</v>
      </c>
      <c r="F111" s="11">
        <v>0</v>
      </c>
      <c r="I111">
        <f t="shared" si="19"/>
        <v>-4.9811293280430264E-5</v>
      </c>
      <c r="J111">
        <f t="shared" si="13"/>
        <v>-5.3557058451082057E-5</v>
      </c>
      <c r="K111">
        <f t="shared" si="14"/>
        <v>4.4343914688624477E-5</v>
      </c>
      <c r="L111">
        <f t="shared" si="15"/>
        <v>1.2958845365606236E-5</v>
      </c>
      <c r="M111">
        <f t="shared" si="16"/>
        <v>-3.1385069323018244E-5</v>
      </c>
      <c r="N111">
        <f t="shared" si="17"/>
        <v>6.6954814555772274E-6</v>
      </c>
      <c r="O111">
        <f t="shared" si="18"/>
        <v>-1.0352210435661618E-4</v>
      </c>
    </row>
    <row r="112" spans="1:15" x14ac:dyDescent="0.2">
      <c r="A112">
        <f t="shared" si="10"/>
        <v>79</v>
      </c>
      <c r="B112">
        <f t="shared" si="11"/>
        <v>0</v>
      </c>
      <c r="C112" s="11">
        <v>0</v>
      </c>
      <c r="E112">
        <f t="shared" si="12"/>
        <v>1.8299583806109224E-4</v>
      </c>
      <c r="F112" s="11">
        <v>0</v>
      </c>
      <c r="I112">
        <f t="shared" si="19"/>
        <v>-4.7831452134000097E-5</v>
      </c>
      <c r="J112">
        <f t="shared" si="13"/>
        <v>-5.1189218781067177E-5</v>
      </c>
      <c r="K112">
        <f t="shared" si="14"/>
        <v>4.2294445305941208E-5</v>
      </c>
      <c r="L112">
        <f t="shared" si="15"/>
        <v>1.2252479492627444E-5</v>
      </c>
      <c r="M112">
        <f t="shared" si="16"/>
        <v>-3.0041965813313764E-5</v>
      </c>
      <c r="N112">
        <f t="shared" si="17"/>
        <v>6.4089527068402712E-6</v>
      </c>
      <c r="O112">
        <f t="shared" si="18"/>
        <v>-9.8845000100765689E-5</v>
      </c>
    </row>
    <row r="113" spans="1:15" x14ac:dyDescent="0.2">
      <c r="A113">
        <f t="shared" si="10"/>
        <v>80</v>
      </c>
      <c r="B113">
        <f t="shared" si="11"/>
        <v>0</v>
      </c>
      <c r="C113" s="11">
        <v>0</v>
      </c>
      <c r="E113">
        <f t="shared" si="12"/>
        <v>1.7384604615803761E-4</v>
      </c>
      <c r="F113" s="11">
        <v>0</v>
      </c>
      <c r="I113">
        <f t="shared" si="19"/>
        <v>-4.5922834880130651E-5</v>
      </c>
      <c r="J113">
        <f t="shared" si="13"/>
        <v>-4.8922915596856094E-5</v>
      </c>
      <c r="K113">
        <f t="shared" si="14"/>
        <v>4.0338330068903672E-5</v>
      </c>
      <c r="L113">
        <f t="shared" si="15"/>
        <v>1.1584608419225567E-5</v>
      </c>
      <c r="M113">
        <f t="shared" si="16"/>
        <v>-2.8753721649678106E-5</v>
      </c>
      <c r="N113">
        <f t="shared" si="17"/>
        <v>6.134127285264664E-6</v>
      </c>
      <c r="O113">
        <f t="shared" si="18"/>
        <v>-9.4374620251213009E-5</v>
      </c>
    </row>
    <row r="114" spans="1:15" x14ac:dyDescent="0.2">
      <c r="A114">
        <f t="shared" si="10"/>
        <v>81</v>
      </c>
      <c r="B114">
        <f t="shared" si="11"/>
        <v>0</v>
      </c>
      <c r="C114" s="11">
        <v>0</v>
      </c>
      <c r="E114">
        <f t="shared" si="12"/>
        <v>1.6515374385013573E-4</v>
      </c>
      <c r="F114" s="11">
        <v>0</v>
      </c>
      <c r="I114">
        <f t="shared" si="19"/>
        <v>-4.408339008622289E-5</v>
      </c>
      <c r="J114">
        <f t="shared" si="13"/>
        <v>-4.6753988511763402E-5</v>
      </c>
      <c r="K114">
        <f t="shared" si="14"/>
        <v>3.8471397090117276E-5</v>
      </c>
      <c r="L114">
        <f t="shared" si="15"/>
        <v>1.095313469800389E-5</v>
      </c>
      <c r="M114">
        <f t="shared" si="16"/>
        <v>-2.7518262392113388E-5</v>
      </c>
      <c r="N114">
        <f t="shared" si="17"/>
        <v>5.8705626436508579E-6</v>
      </c>
      <c r="O114">
        <f t="shared" si="18"/>
        <v>-9.0102103696344723E-5</v>
      </c>
    </row>
    <row r="115" spans="1:15" x14ac:dyDescent="0.2">
      <c r="A115">
        <f t="shared" si="10"/>
        <v>82</v>
      </c>
      <c r="B115">
        <f t="shared" si="11"/>
        <v>0</v>
      </c>
      <c r="C115" s="11">
        <v>0</v>
      </c>
      <c r="E115">
        <f t="shared" si="12"/>
        <v>1.5689605665762893E-4</v>
      </c>
      <c r="F115" s="11">
        <v>0</v>
      </c>
      <c r="I115">
        <f t="shared" si="19"/>
        <v>-4.2311086805170482E-5</v>
      </c>
      <c r="J115">
        <f t="shared" si="13"/>
        <v>-4.467843533149734E-5</v>
      </c>
      <c r="K115">
        <f t="shared" si="14"/>
        <v>3.6689656118706458E-5</v>
      </c>
      <c r="L115">
        <f t="shared" si="15"/>
        <v>1.0356075144080815E-5</v>
      </c>
      <c r="M115">
        <f t="shared" si="16"/>
        <v>-2.6333580974625647E-5</v>
      </c>
      <c r="N115">
        <f t="shared" si="17"/>
        <v>5.6178306079201399E-6</v>
      </c>
      <c r="O115">
        <f t="shared" si="18"/>
        <v>-8.601895217810084E-5</v>
      </c>
    </row>
    <row r="116" spans="1:15" x14ac:dyDescent="0.2">
      <c r="A116">
        <f t="shared" si="10"/>
        <v>83</v>
      </c>
      <c r="B116">
        <f t="shared" si="11"/>
        <v>0</v>
      </c>
      <c r="C116" s="11">
        <v>0</v>
      </c>
      <c r="E116">
        <f t="shared" si="12"/>
        <v>1.4905125382474747E-4</v>
      </c>
      <c r="F116" s="11">
        <v>0</v>
      </c>
      <c r="I116">
        <f t="shared" si="19"/>
        <v>-4.0603918014128844E-5</v>
      </c>
      <c r="J116">
        <f t="shared" si="13"/>
        <v>-4.2692406853643214E-5</v>
      </c>
      <c r="K116">
        <f t="shared" si="14"/>
        <v>3.49892909241938E-5</v>
      </c>
      <c r="L116">
        <f t="shared" si="15"/>
        <v>9.7915546114195881E-6</v>
      </c>
      <c r="M116">
        <f t="shared" si="16"/>
        <v>-2.519773631277421E-5</v>
      </c>
      <c r="N116">
        <f t="shared" si="17"/>
        <v>5.3755170800585001E-6</v>
      </c>
      <c r="O116">
        <f t="shared" si="18"/>
        <v>-8.2117016509901343E-5</v>
      </c>
    </row>
    <row r="117" spans="1:15" x14ac:dyDescent="0.2">
      <c r="A117">
        <f t="shared" si="10"/>
        <v>84</v>
      </c>
      <c r="B117">
        <f t="shared" si="11"/>
        <v>0</v>
      </c>
      <c r="C117" s="11">
        <v>0</v>
      </c>
      <c r="E117">
        <f t="shared" si="12"/>
        <v>1.4159869113351009E-4</v>
      </c>
      <c r="F117" s="11">
        <v>0</v>
      </c>
      <c r="I117">
        <f t="shared" si="19"/>
        <v>-3.8959903638688986E-5</v>
      </c>
      <c r="J117">
        <f t="shared" si="13"/>
        <v>-4.0792201779878124E-5</v>
      </c>
      <c r="K117">
        <f t="shared" si="14"/>
        <v>3.3366651981494406E-5</v>
      </c>
      <c r="L117">
        <f t="shared" si="15"/>
        <v>9.2578001080999453E-6</v>
      </c>
      <c r="M117">
        <f t="shared" si="16"/>
        <v>-2.4108851873394464E-5</v>
      </c>
      <c r="N117">
        <f t="shared" si="17"/>
        <v>5.14322173299082E-6</v>
      </c>
      <c r="O117">
        <f t="shared" si="18"/>
        <v>-7.8388483246589184E-5</v>
      </c>
    </row>
    <row r="118" spans="1:15" x14ac:dyDescent="0.2">
      <c r="A118">
        <f t="shared" si="10"/>
        <v>85</v>
      </c>
      <c r="B118">
        <f t="shared" si="11"/>
        <v>0</v>
      </c>
      <c r="C118" s="11">
        <v>0</v>
      </c>
      <c r="E118">
        <f t="shared" si="12"/>
        <v>1.3451875657683458E-4</v>
      </c>
      <c r="F118" s="11">
        <v>0</v>
      </c>
      <c r="I118">
        <f t="shared" si="19"/>
        <v>-3.7377093196379153E-5</v>
      </c>
      <c r="J118">
        <f t="shared" si="13"/>
        <v>-3.8974261743288783E-5</v>
      </c>
      <c r="K118">
        <f t="shared" si="14"/>
        <v>3.181824944630265E-5</v>
      </c>
      <c r="L118">
        <f t="shared" si="15"/>
        <v>8.7531352320753842E-6</v>
      </c>
      <c r="M118">
        <f t="shared" si="16"/>
        <v>-2.3065114214227269E-5</v>
      </c>
      <c r="N118">
        <f t="shared" si="17"/>
        <v>4.9205576990351526E-6</v>
      </c>
      <c r="O118">
        <f t="shared" si="18"/>
        <v>-7.4825861796679608E-5</v>
      </c>
    </row>
    <row r="119" spans="1:15" x14ac:dyDescent="0.2">
      <c r="A119">
        <f t="shared" si="10"/>
        <v>86</v>
      </c>
      <c r="B119">
        <f t="shared" si="11"/>
        <v>0</v>
      </c>
      <c r="C119" s="11">
        <v>0</v>
      </c>
      <c r="E119">
        <f t="shared" si="12"/>
        <v>1.2779281874799285E-4</v>
      </c>
      <c r="F119" s="11">
        <v>0</v>
      </c>
      <c r="I119">
        <f t="shared" si="19"/>
        <v>-3.5853568091003903E-5</v>
      </c>
      <c r="J119">
        <f t="shared" si="13"/>
        <v>-3.7235166452610218E-5</v>
      </c>
      <c r="K119">
        <f t="shared" si="14"/>
        <v>3.0340746410448861E-5</v>
      </c>
      <c r="L119">
        <f t="shared" si="15"/>
        <v>8.2759749099646108E-6</v>
      </c>
      <c r="M119">
        <f t="shared" si="16"/>
        <v>-2.2064771500484253E-5</v>
      </c>
      <c r="N119">
        <f t="shared" si="17"/>
        <v>4.7071512534366418E-6</v>
      </c>
      <c r="O119">
        <f t="shared" si="18"/>
        <v>-7.1421971966989837E-5</v>
      </c>
    </row>
    <row r="120" spans="1:15" x14ac:dyDescent="0.2">
      <c r="A120">
        <f t="shared" si="10"/>
        <v>87</v>
      </c>
      <c r="B120">
        <f t="shared" si="11"/>
        <v>0</v>
      </c>
      <c r="C120" s="11">
        <v>0</v>
      </c>
      <c r="E120">
        <f t="shared" si="12"/>
        <v>1.214031778105932E-4</v>
      </c>
      <c r="F120" s="11">
        <v>0</v>
      </c>
      <c r="I120">
        <f t="shared" si="19"/>
        <v>-3.438744358707636E-5</v>
      </c>
      <c r="J120">
        <f t="shared" si="13"/>
        <v>-3.5571628954700769E-5</v>
      </c>
      <c r="K120">
        <f t="shared" si="14"/>
        <v>2.8930952427101907E-5</v>
      </c>
      <c r="L120">
        <f t="shared" si="15"/>
        <v>7.8248204223758215E-6</v>
      </c>
      <c r="M120">
        <f t="shared" si="16"/>
        <v>-2.110613200472609E-5</v>
      </c>
      <c r="N120">
        <f t="shared" si="17"/>
        <v>4.5026414943415667E-6</v>
      </c>
      <c r="O120">
        <f t="shared" si="18"/>
        <v>-6.8169931929557278E-5</v>
      </c>
    </row>
    <row r="121" spans="1:15" x14ac:dyDescent="0.2">
      <c r="A121">
        <f t="shared" si="10"/>
        <v>88</v>
      </c>
      <c r="B121">
        <f t="shared" si="11"/>
        <v>0</v>
      </c>
      <c r="C121" s="11">
        <v>0</v>
      </c>
      <c r="E121">
        <f t="shared" si="12"/>
        <v>1.1533301892006353E-4</v>
      </c>
      <c r="F121" s="11">
        <v>0</v>
      </c>
      <c r="I121">
        <f t="shared" si="19"/>
        <v>-3.2976870491495303E-5</v>
      </c>
      <c r="J121">
        <f t="shared" si="13"/>
        <v>-3.3980491016113324E-5</v>
      </c>
      <c r="K121">
        <f t="shared" si="14"/>
        <v>2.7585817295989249E-5</v>
      </c>
      <c r="L121">
        <f t="shared" si="15"/>
        <v>7.3982547001610671E-6</v>
      </c>
      <c r="M121">
        <f t="shared" si="16"/>
        <v>-2.0187562595828182E-5</v>
      </c>
      <c r="N121">
        <f t="shared" si="17"/>
        <v>4.3066800204433469E-6</v>
      </c>
      <c r="O121">
        <f t="shared" si="18"/>
        <v>-6.5063146600631696E-5</v>
      </c>
    </row>
    <row r="122" spans="1:15" x14ac:dyDescent="0.2">
      <c r="A122">
        <f t="shared" si="10"/>
        <v>89</v>
      </c>
      <c r="B122">
        <f t="shared" si="11"/>
        <v>0</v>
      </c>
      <c r="C122" s="11">
        <v>0</v>
      </c>
      <c r="E122">
        <f t="shared" si="12"/>
        <v>1.0956636797406035E-4</v>
      </c>
      <c r="F122" s="11">
        <v>0</v>
      </c>
      <c r="I122">
        <f t="shared" si="19"/>
        <v>-3.1620036567654367E-5</v>
      </c>
      <c r="J122">
        <f t="shared" si="13"/>
        <v>-3.245871862421178E-5</v>
      </c>
      <c r="K122">
        <f t="shared" si="14"/>
        <v>2.6302425099098104E-5</v>
      </c>
      <c r="L122">
        <f t="shared" si="15"/>
        <v>6.9949378768472848E-6</v>
      </c>
      <c r="M122">
        <f t="shared" si="16"/>
        <v>-1.9307487222250822E-5</v>
      </c>
      <c r="N122">
        <f t="shared" si="17"/>
        <v>4.1189306074135099E-6</v>
      </c>
      <c r="O122">
        <f t="shared" si="18"/>
        <v>-6.2095296421445394E-5</v>
      </c>
    </row>
    <row r="123" spans="1:15" x14ac:dyDescent="0.2">
      <c r="A123">
        <f t="shared" si="10"/>
        <v>90</v>
      </c>
      <c r="B123">
        <f t="shared" si="11"/>
        <v>0</v>
      </c>
      <c r="C123" s="11">
        <v>0</v>
      </c>
      <c r="E123">
        <f t="shared" si="12"/>
        <v>1.0408804957535733E-4</v>
      </c>
      <c r="F123" s="11">
        <v>0</v>
      </c>
      <c r="I123">
        <f t="shared" si="19"/>
        <v>-3.0315167705337953E-5</v>
      </c>
      <c r="J123">
        <f t="shared" si="13"/>
        <v>-3.1003397607911007E-5</v>
      </c>
      <c r="K123">
        <f t="shared" si="14"/>
        <v>2.507798847760999E-5</v>
      </c>
      <c r="L123">
        <f t="shared" si="15"/>
        <v>6.6136030832940119E-6</v>
      </c>
      <c r="M123">
        <f t="shared" si="16"/>
        <v>-1.846438539431598E-5</v>
      </c>
      <c r="N123">
        <f t="shared" si="17"/>
        <v>3.9390688841207432E-6</v>
      </c>
      <c r="O123">
        <f t="shared" si="18"/>
        <v>-5.9260326530419428E-5</v>
      </c>
    </row>
    <row r="124" spans="1:15" x14ac:dyDescent="0.2">
      <c r="A124">
        <f t="shared" si="10"/>
        <v>91</v>
      </c>
      <c r="B124">
        <f t="shared" si="11"/>
        <v>0</v>
      </c>
      <c r="C124" s="11">
        <v>0</v>
      </c>
      <c r="E124">
        <f t="shared" si="12"/>
        <v>9.8883647096589456E-5</v>
      </c>
      <c r="F124" s="11">
        <v>0</v>
      </c>
      <c r="I124">
        <f t="shared" si="19"/>
        <v>-2.9060528868048103E-5</v>
      </c>
      <c r="J124">
        <f t="shared" si="13"/>
        <v>-2.9611729377785476E-5</v>
      </c>
      <c r="K124">
        <f t="shared" si="14"/>
        <v>2.390984314110502E-5</v>
      </c>
      <c r="L124">
        <f t="shared" si="15"/>
        <v>6.2530524713873147E-6</v>
      </c>
      <c r="M124">
        <f t="shared" si="16"/>
        <v>-1.7656790669717709E-5</v>
      </c>
      <c r="N124">
        <f t="shared" si="17"/>
        <v>3.7667820095397789E-6</v>
      </c>
      <c r="O124">
        <f t="shared" si="18"/>
        <v>-5.6552436316451336E-5</v>
      </c>
    </row>
    <row r="125" spans="1:15" x14ac:dyDescent="0.2">
      <c r="A125">
        <f t="shared" si="10"/>
        <v>92</v>
      </c>
      <c r="B125">
        <f t="shared" si="11"/>
        <v>0</v>
      </c>
      <c r="C125" s="11">
        <v>0</v>
      </c>
      <c r="E125">
        <f t="shared" si="12"/>
        <v>9.3939464741759978E-5</v>
      </c>
      <c r="F125" s="11">
        <v>0</v>
      </c>
      <c r="I125">
        <f t="shared" si="19"/>
        <v>-2.7854424837811555E-5</v>
      </c>
      <c r="J125">
        <f t="shared" si="13"/>
        <v>-2.8281026784992992E-5</v>
      </c>
      <c r="K125">
        <f t="shared" si="14"/>
        <v>2.2795442600352128E-5</v>
      </c>
      <c r="L125">
        <f t="shared" si="15"/>
        <v>5.9121534542975684E-6</v>
      </c>
      <c r="M125">
        <f t="shared" si="16"/>
        <v>-1.688328914605456E-5</v>
      </c>
      <c r="N125">
        <f t="shared" si="17"/>
        <v>3.6017683511583071E-6</v>
      </c>
      <c r="O125">
        <f t="shared" si="18"/>
        <v>-5.396606934294611E-5</v>
      </c>
    </row>
    <row r="126" spans="1:15" x14ac:dyDescent="0.2">
      <c r="A126">
        <f t="shared" si="10"/>
        <v>93</v>
      </c>
      <c r="B126">
        <f t="shared" si="11"/>
        <v>0</v>
      </c>
      <c r="C126" s="11">
        <v>0</v>
      </c>
      <c r="E126">
        <f t="shared" si="12"/>
        <v>8.9242491504671974E-5</v>
      </c>
      <c r="F126" s="11">
        <v>0</v>
      </c>
      <c r="I126">
        <f t="shared" si="19"/>
        <v>-2.6695200776028721E-5</v>
      </c>
      <c r="J126">
        <f t="shared" si="13"/>
        <v>-2.7008710098193513E-5</v>
      </c>
      <c r="K126">
        <f t="shared" si="14"/>
        <v>2.1732353115276366E-5</v>
      </c>
      <c r="L126">
        <f t="shared" si="15"/>
        <v>5.5898351515080067E-6</v>
      </c>
      <c r="M126">
        <f t="shared" si="16"/>
        <v>-1.6142517963768361E-5</v>
      </c>
      <c r="N126">
        <f t="shared" si="17"/>
        <v>3.4437371656039177E-6</v>
      </c>
      <c r="O126">
        <f t="shared" si="18"/>
        <v>-5.1495903632295625E-5</v>
      </c>
    </row>
    <row r="127" spans="1:15" x14ac:dyDescent="0.2">
      <c r="A127">
        <f t="shared" si="10"/>
        <v>94</v>
      </c>
      <c r="B127">
        <f t="shared" si="11"/>
        <v>0</v>
      </c>
      <c r="C127" s="11">
        <v>0</v>
      </c>
      <c r="E127">
        <f t="shared" si="12"/>
        <v>8.478036692943837E-5</v>
      </c>
      <c r="F127" s="11">
        <v>0</v>
      </c>
      <c r="I127">
        <f t="shared" si="19"/>
        <v>-2.5581242617539575E-5</v>
      </c>
      <c r="J127">
        <f t="shared" si="13"/>
        <v>-2.579230309740524E-5</v>
      </c>
      <c r="K127">
        <f t="shared" si="14"/>
        <v>2.0718248849964053E-5</v>
      </c>
      <c r="L127">
        <f t="shared" si="15"/>
        <v>5.2850850274628463E-6</v>
      </c>
      <c r="M127">
        <f t="shared" si="16"/>
        <v>-1.5433163822501208E-5</v>
      </c>
      <c r="N127">
        <f t="shared" si="17"/>
        <v>3.2924082821335917E-6</v>
      </c>
      <c r="O127">
        <f t="shared" si="18"/>
        <v>-4.9136842300577795E-5</v>
      </c>
    </row>
    <row r="128" spans="1:15" x14ac:dyDescent="0.2">
      <c r="A128">
        <f t="shared" si="10"/>
        <v>95</v>
      </c>
      <c r="B128">
        <f t="shared" si="11"/>
        <v>0</v>
      </c>
      <c r="C128" s="11">
        <v>0</v>
      </c>
      <c r="E128">
        <f t="shared" si="12"/>
        <v>8.0541348582966447E-5</v>
      </c>
      <c r="F128" s="11">
        <v>0</v>
      </c>
      <c r="I128">
        <f t="shared" si="19"/>
        <v>-2.4510977313788925E-5</v>
      </c>
      <c r="J128">
        <f t="shared" si="13"/>
        <v>-2.4629429283530155E-5</v>
      </c>
      <c r="K128">
        <f t="shared" si="14"/>
        <v>1.975090722683131E-5</v>
      </c>
      <c r="L128">
        <f t="shared" si="15"/>
        <v>4.996945713291235E-6</v>
      </c>
      <c r="M128">
        <f t="shared" si="16"/>
        <v>-1.4753961513540079E-5</v>
      </c>
      <c r="N128">
        <f t="shared" si="17"/>
        <v>3.1475117895552172E-6</v>
      </c>
      <c r="O128">
        <f t="shared" si="18"/>
        <v>-4.688400453233491E-5</v>
      </c>
    </row>
    <row r="129" spans="1:15" x14ac:dyDescent="0.2">
      <c r="A129">
        <f t="shared" si="10"/>
        <v>96</v>
      </c>
      <c r="B129">
        <f t="shared" si="11"/>
        <v>0</v>
      </c>
      <c r="C129" s="11">
        <v>0</v>
      </c>
      <c r="E129">
        <f t="shared" si="12"/>
        <v>7.6514281153818115E-5</v>
      </c>
      <c r="F129" s="11">
        <v>0</v>
      </c>
      <c r="I129">
        <f t="shared" si="19"/>
        <v>-2.3482872939769399E-5</v>
      </c>
      <c r="J129">
        <f t="shared" si="13"/>
        <v>-2.3517808202095416E-5</v>
      </c>
      <c r="K129">
        <f t="shared" si="14"/>
        <v>1.8828204472340328E-5</v>
      </c>
      <c r="L129">
        <f t="shared" si="15"/>
        <v>4.7245120016370874E-6</v>
      </c>
      <c r="M129">
        <f t="shared" si="16"/>
        <v>-1.4103692470703242E-5</v>
      </c>
      <c r="N129">
        <f t="shared" si="17"/>
        <v>3.0087877270833594E-6</v>
      </c>
      <c r="O129">
        <f t="shared" si="18"/>
        <v>-4.4732716885396618E-5</v>
      </c>
    </row>
    <row r="130" spans="1:15" x14ac:dyDescent="0.2">
      <c r="A130">
        <f t="shared" si="10"/>
        <v>97</v>
      </c>
      <c r="B130">
        <f t="shared" si="11"/>
        <v>0</v>
      </c>
      <c r="C130" s="11">
        <v>0</v>
      </c>
      <c r="E130">
        <f t="shared" si="12"/>
        <v>7.2688567096127211E-5</v>
      </c>
      <c r="F130" s="11">
        <v>0</v>
      </c>
      <c r="I130">
        <f t="shared" si="19"/>
        <v>-2.2495438678298582E-5</v>
      </c>
      <c r="J130">
        <f t="shared" si="13"/>
        <v>-2.2455251879594267E-5</v>
      </c>
      <c r="K130">
        <f t="shared" si="14"/>
        <v>1.7948111346901343E-5</v>
      </c>
      <c r="L130">
        <f t="shared" si="15"/>
        <v>4.4669280051680363E-6</v>
      </c>
      <c r="M130">
        <f t="shared" si="16"/>
        <v>-1.3481183341733307E-5</v>
      </c>
      <c r="N130">
        <f t="shared" si="17"/>
        <v>2.8759857795697726E-6</v>
      </c>
      <c r="O130">
        <f t="shared" si="18"/>
        <v>-4.2678504915835867E-5</v>
      </c>
    </row>
    <row r="131" spans="1:15" x14ac:dyDescent="0.2">
      <c r="A131">
        <f t="shared" si="10"/>
        <v>98</v>
      </c>
      <c r="B131">
        <f t="shared" si="11"/>
        <v>0</v>
      </c>
      <c r="C131" s="11">
        <v>0</v>
      </c>
      <c r="E131">
        <f t="shared" si="12"/>
        <v>6.9054138741320848E-5</v>
      </c>
      <c r="F131" s="11">
        <v>0</v>
      </c>
      <c r="I131">
        <f t="shared" si="19"/>
        <v>-2.1547224694142306E-5</v>
      </c>
      <c r="J131">
        <f t="shared" si="13"/>
        <v>-2.1439661370668473E-5</v>
      </c>
      <c r="K131">
        <f t="shared" si="14"/>
        <v>1.7108689051845712E-5</v>
      </c>
      <c r="L131">
        <f t="shared" si="15"/>
        <v>4.2233844698497074E-6</v>
      </c>
      <c r="M131">
        <f t="shared" si="16"/>
        <v>-1.2885304581996004E-5</v>
      </c>
      <c r="N131">
        <f t="shared" si="17"/>
        <v>2.7488649774924814E-6</v>
      </c>
      <c r="O131">
        <f t="shared" si="18"/>
        <v>-4.0717085113283395E-5</v>
      </c>
    </row>
    <row r="132" spans="1:15" x14ac:dyDescent="0.2">
      <c r="A132">
        <f t="shared" si="10"/>
        <v>99</v>
      </c>
      <c r="B132">
        <f t="shared" si="11"/>
        <v>0</v>
      </c>
      <c r="C132" s="11">
        <v>0</v>
      </c>
      <c r="E132">
        <f t="shared" si="12"/>
        <v>6.5601431804254798E-5</v>
      </c>
      <c r="F132" s="11">
        <v>0</v>
      </c>
      <c r="I132">
        <f t="shared" si="19"/>
        <v>-2.0636821909523558E-5</v>
      </c>
      <c r="J132">
        <f t="shared" si="13"/>
        <v>-2.0469023414251495E-5</v>
      </c>
      <c r="K132">
        <f t="shared" si="14"/>
        <v>1.6308085306597554E-5</v>
      </c>
      <c r="L132">
        <f t="shared" si="15"/>
        <v>3.9931162345571852E-6</v>
      </c>
      <c r="M132">
        <f t="shared" si="16"/>
        <v>-1.2314969072040371E-5</v>
      </c>
      <c r="N132">
        <f t="shared" si="17"/>
        <v>2.6271934020352798E-6</v>
      </c>
      <c r="O132">
        <f t="shared" si="18"/>
        <v>-3.8844357136976306E-5</v>
      </c>
    </row>
    <row r="133" spans="1:15" x14ac:dyDescent="0.2">
      <c r="A133">
        <f t="shared" si="10"/>
        <v>100</v>
      </c>
      <c r="B133">
        <f t="shared" si="11"/>
        <v>0</v>
      </c>
      <c r="C133" s="11">
        <v>0</v>
      </c>
      <c r="E133">
        <f t="shared" si="12"/>
        <v>6.2321360214042054E-5</v>
      </c>
      <c r="F133" s="11">
        <v>0</v>
      </c>
      <c r="I133">
        <f t="shared" si="19"/>
        <v>-1.9762861691651665E-5</v>
      </c>
      <c r="J133">
        <f t="shared" si="13"/>
        <v>-1.954140719668673E-5</v>
      </c>
      <c r="K133">
        <f t="shared" si="14"/>
        <v>1.5544530589407184E-5</v>
      </c>
      <c r="L133">
        <f t="shared" si="15"/>
        <v>3.7753998290542359E-6</v>
      </c>
      <c r="M133">
        <f t="shared" si="16"/>
        <v>-1.176913076035295E-5</v>
      </c>
      <c r="N133">
        <f t="shared" si="17"/>
        <v>2.5107478955419632E-6</v>
      </c>
      <c r="O133">
        <f t="shared" si="18"/>
        <v>-3.7056396343076894E-5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S133"/>
  <sheetViews>
    <sheetView workbookViewId="0"/>
  </sheetViews>
  <sheetFormatPr defaultRowHeight="12.75" x14ac:dyDescent="0.2"/>
  <sheetData>
    <row r="1" spans="1:16" x14ac:dyDescent="0.2">
      <c r="A1" t="s">
        <v>0</v>
      </c>
      <c r="L1" t="s">
        <v>20</v>
      </c>
    </row>
    <row r="3" spans="1:16" ht="15.75" x14ac:dyDescent="0.3">
      <c r="A3" s="2" t="s">
        <v>1</v>
      </c>
      <c r="B3" s="11">
        <f>(1/3)</f>
        <v>0.33333333333333331</v>
      </c>
      <c r="L3" s="1" t="s">
        <v>75</v>
      </c>
      <c r="M3">
        <f>(B8/(1+B8)/B6)</f>
        <v>1.477832512315271E-2</v>
      </c>
    </row>
    <row r="4" spans="1:16" ht="15.75" x14ac:dyDescent="0.3">
      <c r="A4" s="3" t="s">
        <v>2</v>
      </c>
      <c r="B4" s="11">
        <v>2.2535211259999999</v>
      </c>
      <c r="L4" s="1" t="s">
        <v>76</v>
      </c>
      <c r="M4">
        <f>((1-A15)/A15/B7)</f>
        <v>0.54845323681006608</v>
      </c>
    </row>
    <row r="5" spans="1:16" ht="15.75" x14ac:dyDescent="0.3">
      <c r="A5" s="2" t="s">
        <v>3</v>
      </c>
      <c r="B5" s="11">
        <v>2.5000000000000001E-2</v>
      </c>
      <c r="L5" s="1" t="s">
        <v>77</v>
      </c>
      <c r="M5">
        <f>(B6*M4)</f>
        <v>0.54845323681006608</v>
      </c>
    </row>
    <row r="6" spans="1:16" ht="15.75" x14ac:dyDescent="0.3">
      <c r="A6" s="2" t="s">
        <v>4</v>
      </c>
      <c r="B6" s="11">
        <v>1</v>
      </c>
      <c r="L6" s="1" t="s">
        <v>78</v>
      </c>
      <c r="M6">
        <f>((1-B3)*(B8+B5)/B8)</f>
        <v>1.7777777777777781</v>
      </c>
    </row>
    <row r="7" spans="1:16" ht="15.75" x14ac:dyDescent="0.3">
      <c r="A7" s="2" t="s">
        <v>5</v>
      </c>
      <c r="B7" s="11">
        <v>10</v>
      </c>
      <c r="L7" s="1" t="s">
        <v>79</v>
      </c>
      <c r="M7">
        <f>(B18/B17)</f>
        <v>0.12</v>
      </c>
    </row>
    <row r="8" spans="1:16" ht="15.75" x14ac:dyDescent="0.3">
      <c r="A8" s="2" t="s">
        <v>6</v>
      </c>
      <c r="B8" s="11">
        <v>1.4999999999999999E-2</v>
      </c>
      <c r="L8" s="1" t="s">
        <v>80</v>
      </c>
      <c r="M8">
        <f>(M7*B19/B18)</f>
        <v>4.3123741150936493E-2</v>
      </c>
    </row>
    <row r="9" spans="1:16" ht="15.75" x14ac:dyDescent="0.3">
      <c r="A9" s="3" t="s">
        <v>68</v>
      </c>
      <c r="B9" s="11">
        <v>0.19245008960000001</v>
      </c>
      <c r="L9" s="1" t="s">
        <v>81</v>
      </c>
      <c r="M9">
        <f>(M7*B9/B18)</f>
        <v>5.1876258909796538E-2</v>
      </c>
    </row>
    <row r="10" spans="1:16" ht="14.25" x14ac:dyDescent="0.25">
      <c r="A10" s="3" t="s">
        <v>69</v>
      </c>
      <c r="B10" s="11">
        <v>1</v>
      </c>
    </row>
    <row r="11" spans="1:16" x14ac:dyDescent="0.2">
      <c r="L11" s="4" t="s">
        <v>21</v>
      </c>
      <c r="O11" t="s">
        <v>22</v>
      </c>
    </row>
    <row r="12" spans="1:16" x14ac:dyDescent="0.2">
      <c r="A12" s="4" t="s">
        <v>7</v>
      </c>
      <c r="F12" t="s">
        <v>8</v>
      </c>
    </row>
    <row r="13" spans="1:16" ht="15.75" x14ac:dyDescent="0.3">
      <c r="L13" s="1" t="s">
        <v>82</v>
      </c>
      <c r="M13">
        <f>((1+$B$3*$M$4+$M$3*$M$6*($M$7*$M$5*(1-$B$3)+$M$8*(1+$B$3*$M$4))/(1+$B$3*$M$4))/(1+$B$3*$M$4+$M$3*$M$6*$M$5))</f>
        <v>0.9897248097854785</v>
      </c>
      <c r="O13">
        <v>1</v>
      </c>
      <c r="P13">
        <f>((($M$13+$M$16)+SQRT($M$13^2+$M$16^2-2*$M$13*$M$16+4*$M$14*$M$15))/2)</f>
        <v>1.0550499214310458</v>
      </c>
    </row>
    <row r="14" spans="1:16" ht="15.75" x14ac:dyDescent="0.3">
      <c r="A14" s="3" t="s">
        <v>67</v>
      </c>
      <c r="F14" s="4" t="s">
        <v>103</v>
      </c>
      <c r="J14" s="9">
        <f>(B17/B18)</f>
        <v>8.3333333333333339</v>
      </c>
      <c r="L14" s="1" t="s">
        <v>83</v>
      </c>
      <c r="M14">
        <f>(-($M$3*$M$6*((1-$B$5)*(1+$B$3*$M$4)+$M$7*$B$3*(1+$M$4)))/((1+$B$3*$M$4)*(1+$B$3*$M$4+$M$3*$M$6*$M$5)))</f>
        <v>-2.2545034318084235E-2</v>
      </c>
      <c r="O14">
        <v>2</v>
      </c>
      <c r="P14">
        <f>((($M$13+$M$16)-SQRT($M$13^2+$M$16^2-2*$M$13*$M$16+4*$M$14*$M$15))/2)</f>
        <v>0.9620397854001802</v>
      </c>
    </row>
    <row r="15" spans="1:16" ht="15.75" x14ac:dyDescent="0.3">
      <c r="A15" s="12">
        <v>0.1542131249</v>
      </c>
      <c r="B15" s="11">
        <f>((($B$3/($B$8+$B$5))^($B$3/(1-$B$3))*$B$10*A15)-(((1-A15)^$B$7*(1-$B$3)*$B$10/$B$4*($B$3/($B$8+$B$5))^($B$3/(1-$B$3)))^(1/$B$6))-$B$5*(($B$3/($B$8+$B$5))^(1/(1-$B$3))*$B$10*A15)-$B$9)</f>
        <v>-2.2530674548271179E-10</v>
      </c>
      <c r="C15" s="5" t="s">
        <v>35</v>
      </c>
      <c r="F15" t="s">
        <v>18</v>
      </c>
      <c r="J15" s="6">
        <f>(B8)</f>
        <v>1.4999999999999999E-2</v>
      </c>
      <c r="L15" s="1" t="s">
        <v>84</v>
      </c>
      <c r="M15">
        <f>(-((1-$B$3)*$M$7*$M$5+$M$8*(1+$M$4*$B$3))/(1+$B$3*$M$4))</f>
        <v>-8.0218432288178432E-2</v>
      </c>
    </row>
    <row r="16" spans="1:16" ht="15.75" x14ac:dyDescent="0.3">
      <c r="F16" t="s">
        <v>9</v>
      </c>
      <c r="J16" s="6">
        <f>(1-B3)</f>
        <v>0.66666666666666674</v>
      </c>
      <c r="L16" s="1" t="s">
        <v>85</v>
      </c>
      <c r="M16">
        <f>(((1-$B$5)*(1+$B$3*$M$4)+$M$7*$B$3*(1+$M$4))/(1+$B$3*$M$4))</f>
        <v>1.0273648970457474</v>
      </c>
      <c r="O16" s="2" t="s">
        <v>99</v>
      </c>
      <c r="P16">
        <f>(MIN(ABS(P14),ABS(P13)))</f>
        <v>0.9620397854001802</v>
      </c>
    </row>
    <row r="17" spans="1:19" ht="14.25" x14ac:dyDescent="0.25">
      <c r="A17" s="3" t="s">
        <v>70</v>
      </c>
      <c r="B17" s="8">
        <f>((($B$8+$B$5)/$B$3)^(-1/(1-$B$3))*$B$10*A15)</f>
        <v>3.709791215566181</v>
      </c>
      <c r="F17" t="s">
        <v>10</v>
      </c>
      <c r="J17" s="6">
        <f>(B5)</f>
        <v>2.5000000000000001E-2</v>
      </c>
      <c r="O17" s="2" t="s">
        <v>100</v>
      </c>
      <c r="P17">
        <f>(MAX(ABS(P13),ABS(P14)))</f>
        <v>1.0550499214310458</v>
      </c>
    </row>
    <row r="18" spans="1:19" ht="15.75" x14ac:dyDescent="0.3">
      <c r="A18" s="3" t="s">
        <v>71</v>
      </c>
      <c r="B18" s="8">
        <f>((($B$8+$B$5)/$B$3)^(-1/(1-$B$3))*$B$10*A15)^$B$3*($B$10*A15)^(1-$B$3)</f>
        <v>0.44517494586794171</v>
      </c>
      <c r="F18" t="s">
        <v>19</v>
      </c>
      <c r="J18" s="7">
        <f>(LN(0.5)/LN(1-B5))</f>
        <v>27.377851233805632</v>
      </c>
      <c r="L18" s="1" t="s">
        <v>86</v>
      </c>
      <c r="M18">
        <f>(($M$3*$M$6*(1+$M$4)*((1+$B$3*$M$4)*$C$30-(1-$B$3)*$M$7))/((1+$B$3*$M$4+$M$3*$M$6*$M$5)*(1+$B$3*$M$4)))</f>
        <v>2.9982821179016492E-2</v>
      </c>
    </row>
    <row r="19" spans="1:19" ht="15.75" x14ac:dyDescent="0.3">
      <c r="A19" s="3" t="s">
        <v>72</v>
      </c>
      <c r="B19" s="8">
        <f>(((1-A15)^$B$7*(1-$B$3)*$B$10/$B$4*($B$3/($B$8+$B$5))^($B$3/(1-$B$3)))^(1/$B$6))</f>
        <v>0.15998007610409404</v>
      </c>
      <c r="F19" t="s">
        <v>11</v>
      </c>
      <c r="J19" s="6">
        <f>(B19/B18)</f>
        <v>0.35936450959113747</v>
      </c>
      <c r="L19" s="1" t="s">
        <v>87</v>
      </c>
      <c r="M19">
        <f>($M$3*$M$6*$M$9/(1+$B$3*$M$4+$M$3*$M$6*$M$5))</f>
        <v>1.1383998429168709E-3</v>
      </c>
    </row>
    <row r="20" spans="1:19" ht="15.75" x14ac:dyDescent="0.3">
      <c r="A20" s="3" t="s">
        <v>73</v>
      </c>
      <c r="B20" s="8">
        <f>((1-B3)*B10^(1-B3)*(B17/A15)^B3)</f>
        <v>1.9245008972987523</v>
      </c>
      <c r="F20" t="s">
        <v>13</v>
      </c>
      <c r="J20" s="6">
        <f>(B5*B17/B18)</f>
        <v>0.20833333333333334</v>
      </c>
      <c r="L20" s="1" t="s">
        <v>88</v>
      </c>
      <c r="M20">
        <f>((1+$M$4)*(1-$B$3)*$M$7/(1+$B$3*$M$4))</f>
        <v>0.10472979409149466</v>
      </c>
    </row>
    <row r="21" spans="1:19" ht="15.75" x14ac:dyDescent="0.3">
      <c r="A21" s="3" t="s">
        <v>74</v>
      </c>
      <c r="B21">
        <f>(B8+B5)</f>
        <v>0.04</v>
      </c>
      <c r="F21" t="s">
        <v>17</v>
      </c>
      <c r="J21" s="6">
        <f>(B9/B18)</f>
        <v>0.43230215758163781</v>
      </c>
      <c r="L21" s="1" t="s">
        <v>89</v>
      </c>
      <c r="M21">
        <f>(-M9)</f>
        <v>-5.1876258909796538E-2</v>
      </c>
    </row>
    <row r="22" spans="1:19" x14ac:dyDescent="0.2">
      <c r="F22" s="4" t="s">
        <v>101</v>
      </c>
      <c r="J22" s="8">
        <f>(-1/B6)</f>
        <v>-1</v>
      </c>
    </row>
    <row r="23" spans="1:19" x14ac:dyDescent="0.2">
      <c r="F23" s="4" t="s">
        <v>102</v>
      </c>
      <c r="J23" s="8">
        <f>(-1/B7)</f>
        <v>-0.1</v>
      </c>
      <c r="L23" s="4" t="s">
        <v>23</v>
      </c>
    </row>
    <row r="24" spans="1:19" x14ac:dyDescent="0.2">
      <c r="F24" t="s">
        <v>12</v>
      </c>
      <c r="J24" s="6">
        <f>((1-B3)*B18/B17)</f>
        <v>0.08</v>
      </c>
    </row>
    <row r="25" spans="1:19" ht="15.75" x14ac:dyDescent="0.3">
      <c r="L25" s="1" t="s">
        <v>90</v>
      </c>
      <c r="M25">
        <f>(($P$16-$M$16)/$M$15)</f>
        <v>0.81434041756004227</v>
      </c>
      <c r="O25" s="1" t="s">
        <v>93</v>
      </c>
      <c r="P25">
        <f>($M$15*$M$25+$M$16)</f>
        <v>0.9620397854001802</v>
      </c>
      <c r="R25" s="1" t="s">
        <v>96</v>
      </c>
      <c r="S25">
        <f>(($M$4*$B$3-$M$5*$M$25)/(1+$B$3*$M$4))</f>
        <v>-0.22303511530268866</v>
      </c>
    </row>
    <row r="26" spans="1:19" ht="15.75" x14ac:dyDescent="0.3">
      <c r="A26" t="s">
        <v>14</v>
      </c>
      <c r="L26" s="1" t="s">
        <v>91</v>
      </c>
      <c r="M26">
        <f>(($M$18-$M$25*$M$20)/($M$15*$M$25+$C$30-$M$13))</f>
        <v>0.52644383088595703</v>
      </c>
      <c r="O26" s="1" t="s">
        <v>94</v>
      </c>
      <c r="P26">
        <f>($M$15*$M$26+$M$20)</f>
        <v>6.2499295290040259E-2</v>
      </c>
      <c r="R26" s="1" t="s">
        <v>97</v>
      </c>
      <c r="S26">
        <f>(($M$4*(1-$B$3)-$M$5*$M$26)/(1+$B$3*$M$4))</f>
        <v>6.5019034795920291E-2</v>
      </c>
    </row>
    <row r="27" spans="1:19" ht="15.75" x14ac:dyDescent="0.3">
      <c r="L27" s="1" t="s">
        <v>92</v>
      </c>
      <c r="M27">
        <f>(($M$19-$M$25*$M$21)/($M$15*$M$25+$G$30-$M$13))</f>
        <v>-0.41297826399089749</v>
      </c>
      <c r="O27" s="1" t="s">
        <v>95</v>
      </c>
      <c r="P27">
        <f>($M$15*$M$27+$M$21)</f>
        <v>-1.8747790003353249E-2</v>
      </c>
      <c r="R27" s="1" t="s">
        <v>98</v>
      </c>
      <c r="S27">
        <f>(-$M$5*$M$27/(1+$B$3*$M$4))</f>
        <v>0.19149126436420888</v>
      </c>
    </row>
    <row r="28" spans="1:19" x14ac:dyDescent="0.2">
      <c r="A28" s="4" t="s">
        <v>58</v>
      </c>
      <c r="E28" t="s">
        <v>16</v>
      </c>
    </row>
    <row r="30" spans="1:19" ht="15.75" x14ac:dyDescent="0.3">
      <c r="B30" s="16" t="s">
        <v>143</v>
      </c>
      <c r="C30" s="11">
        <v>0.95</v>
      </c>
      <c r="F30" s="16" t="s">
        <v>144</v>
      </c>
      <c r="G30" s="11">
        <v>0.95</v>
      </c>
    </row>
    <row r="32" spans="1:19" ht="15.75" x14ac:dyDescent="0.3">
      <c r="A32" s="1" t="s">
        <v>15</v>
      </c>
      <c r="B32" s="1"/>
      <c r="C32" s="16" t="s">
        <v>138</v>
      </c>
      <c r="E32" s="1"/>
      <c r="F32" s="16" t="s">
        <v>137</v>
      </c>
      <c r="I32" s="1"/>
      <c r="J32" s="1"/>
      <c r="K32" s="1"/>
      <c r="L32" s="1"/>
      <c r="M32" s="1"/>
      <c r="N32" s="16" t="s">
        <v>106</v>
      </c>
      <c r="O32" s="16" t="s">
        <v>107</v>
      </c>
    </row>
    <row r="33" spans="1:15" x14ac:dyDescent="0.2">
      <c r="A33">
        <v>0</v>
      </c>
      <c r="B33">
        <v>0</v>
      </c>
      <c r="E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</row>
    <row r="34" spans="1:15" x14ac:dyDescent="0.2">
      <c r="A34">
        <f>(A33+1)</f>
        <v>1</v>
      </c>
      <c r="B34">
        <f>(C34+$C$30*B33)</f>
        <v>0.01</v>
      </c>
      <c r="C34" s="11">
        <v>0.01</v>
      </c>
      <c r="E34">
        <f>(F34+$G$30*E33)</f>
        <v>0</v>
      </c>
      <c r="F34" s="11">
        <v>0</v>
      </c>
      <c r="I34">
        <v>0</v>
      </c>
      <c r="J34">
        <f>($M$25*I34+$M$26*B34+$M$27*E34)</f>
        <v>5.2644383088595705E-3</v>
      </c>
      <c r="K34">
        <f>($S$25*I34+$S$26*B34+$S$27*E34)</f>
        <v>6.5019034795920294E-4</v>
      </c>
      <c r="L34">
        <f>($B$3*I34+(1-$B$3)*(K34+B34))</f>
        <v>7.1001268986394701E-3</v>
      </c>
      <c r="M34">
        <f>((1-$B$3)*B34+$B$3*(I34-K34))</f>
        <v>6.4499365506802669E-3</v>
      </c>
      <c r="N34">
        <f>($M$6*(B34+K34-I34)*$B$21)</f>
        <v>7.5734686918821012E-4</v>
      </c>
      <c r="O34">
        <f>($B$19^(1-$B$6)*J34-$B$4*$A$15*(1-$A$15)^(-$B$7)*K34)</f>
        <v>4.0582528887523756E-3</v>
      </c>
    </row>
    <row r="35" spans="1:15" x14ac:dyDescent="0.2">
      <c r="A35">
        <f>(A34+1)</f>
        <v>2</v>
      </c>
      <c r="B35">
        <f>(C35+$C$30*B34)</f>
        <v>9.4999999999999998E-3</v>
      </c>
      <c r="C35" s="11">
        <v>0</v>
      </c>
      <c r="E35">
        <f t="shared" ref="E35:E98" si="0">(F35+$G$30*E34)</f>
        <v>0</v>
      </c>
      <c r="F35" s="11">
        <v>0</v>
      </c>
      <c r="I35">
        <f>($P$25*I34+$P$26*B34+$P$27*E34)</f>
        <v>6.2499295290040257E-4</v>
      </c>
      <c r="J35">
        <f t="shared" ref="J35:J98" si="1">($M$25*I35+$M$26*B35+$M$27*E35)</f>
        <v>5.5101734156535898E-3</v>
      </c>
      <c r="K35">
        <f t="shared" ref="K35:K98" si="2">($S$25*I35+$S$26*B35+$S$27*E35)</f>
        <v>4.7828545524773356E-4</v>
      </c>
      <c r="L35">
        <f t="shared" ref="L35:L98" si="3">($B$3*I35+(1-$B$3)*(K35+B35))</f>
        <v>6.860521287798624E-3</v>
      </c>
      <c r="M35">
        <f t="shared" ref="M35:M98" si="4">((1-$B$3)*B35+$B$3*(I35-K35))</f>
        <v>6.3822358325508902E-3</v>
      </c>
      <c r="N35">
        <f t="shared" ref="N35:N98" si="5">($M$6*(B35+K35-I35)*$B$21)</f>
        <v>6.651230223891437E-4</v>
      </c>
      <c r="O35">
        <f t="shared" ref="O35:O98" si="6">($B$19^(1-$B$6)*J35-$B$4*$A$15*(1-$A$15)^(-$B$7)*K35)</f>
        <v>4.6228933374735512E-3</v>
      </c>
    </row>
    <row r="36" spans="1:15" x14ac:dyDescent="0.2">
      <c r="A36">
        <f t="shared" ref="A36:A72" si="7">(A35+1)</f>
        <v>3</v>
      </c>
      <c r="B36">
        <f t="shared" ref="B36:B72" si="8">(C36+$C$30*B35)</f>
        <v>9.025E-3</v>
      </c>
      <c r="C36" s="11">
        <v>0</v>
      </c>
      <c r="E36">
        <f t="shared" si="0"/>
        <v>0</v>
      </c>
      <c r="F36" s="11">
        <v>0</v>
      </c>
      <c r="I36">
        <f t="shared" ref="I36:I99" si="9">($P$25*I35+$P$26*B35+$P$27*E35)</f>
        <v>1.1950113915403108E-3</v>
      </c>
      <c r="J36">
        <f t="shared" si="1"/>
        <v>5.724301649321706E-3</v>
      </c>
      <c r="K36">
        <f t="shared" si="2"/>
        <v>3.2026728553296094E-4</v>
      </c>
      <c r="L36">
        <f t="shared" si="3"/>
        <v>6.6285153208687454E-3</v>
      </c>
      <c r="M36">
        <f t="shared" si="4"/>
        <v>6.3082480353357845E-3</v>
      </c>
      <c r="N36">
        <f t="shared" si="5"/>
        <v>5.7957375246169961E-4</v>
      </c>
      <c r="O36">
        <f t="shared" si="6"/>
        <v>5.1301652836256029E-3</v>
      </c>
    </row>
    <row r="37" spans="1:15" x14ac:dyDescent="0.2">
      <c r="A37">
        <f t="shared" si="7"/>
        <v>4</v>
      </c>
      <c r="B37">
        <f t="shared" si="8"/>
        <v>8.5737499999999998E-3</v>
      </c>
      <c r="C37" s="11">
        <v>0</v>
      </c>
      <c r="E37">
        <f t="shared" si="0"/>
        <v>0</v>
      </c>
      <c r="F37" s="11">
        <v>0</v>
      </c>
      <c r="I37">
        <f t="shared" si="9"/>
        <v>1.7137046426608247E-3</v>
      </c>
      <c r="J37">
        <f t="shared" si="1"/>
        <v>5.9091367493374729E-3</v>
      </c>
      <c r="K37">
        <f t="shared" si="2"/>
        <v>1.7524063701091169E-4</v>
      </c>
      <c r="L37">
        <f t="shared" si="3"/>
        <v>6.4038953055608827E-3</v>
      </c>
      <c r="M37">
        <f t="shared" si="4"/>
        <v>6.2286546685499716E-3</v>
      </c>
      <c r="N37">
        <f t="shared" si="5"/>
        <v>5.0028700404267286E-4</v>
      </c>
      <c r="O37">
        <f t="shared" si="6"/>
        <v>5.5840431793755243E-3</v>
      </c>
    </row>
    <row r="38" spans="1:15" x14ac:dyDescent="0.2">
      <c r="A38">
        <f t="shared" si="7"/>
        <v>5</v>
      </c>
      <c r="B38">
        <f t="shared" si="8"/>
        <v>8.1450624999999995E-3</v>
      </c>
      <c r="C38" s="11">
        <v>0</v>
      </c>
      <c r="E38">
        <f t="shared" si="0"/>
        <v>0</v>
      </c>
      <c r="F38" s="11">
        <v>0</v>
      </c>
      <c r="I38">
        <f t="shared" si="9"/>
        <v>2.1845053796576948E-3</v>
      </c>
      <c r="J38">
        <f t="shared" si="1"/>
        <v>6.066848928338156E-3</v>
      </c>
      <c r="K38">
        <f t="shared" si="2"/>
        <v>4.2362692871147824E-5</v>
      </c>
      <c r="L38">
        <f t="shared" si="3"/>
        <v>6.1864519217999974E-3</v>
      </c>
      <c r="M38">
        <f t="shared" si="4"/>
        <v>6.14408922892885E-3</v>
      </c>
      <c r="N38">
        <f t="shared" si="5"/>
        <v>4.2687429782851228E-4</v>
      </c>
      <c r="O38">
        <f t="shared" si="6"/>
        <v>5.9882607692582192E-3</v>
      </c>
    </row>
    <row r="39" spans="1:15" x14ac:dyDescent="0.2">
      <c r="A39">
        <f t="shared" si="7"/>
        <v>6</v>
      </c>
      <c r="B39">
        <f t="shared" si="8"/>
        <v>7.7378093749999989E-3</v>
      </c>
      <c r="C39" s="11">
        <v>0</v>
      </c>
      <c r="E39">
        <f t="shared" si="0"/>
        <v>0</v>
      </c>
      <c r="F39" s="11">
        <v>0</v>
      </c>
      <c r="I39">
        <f t="shared" si="9"/>
        <v>2.6106417529947611E-3</v>
      </c>
      <c r="J39">
        <f t="shared" si="1"/>
        <v>6.1994731052737069E-3</v>
      </c>
      <c r="K39">
        <f t="shared" si="2"/>
        <v>-7.9159887395876594E-5</v>
      </c>
      <c r="L39">
        <f t="shared" si="3"/>
        <v>5.9759802427343358E-3</v>
      </c>
      <c r="M39">
        <f t="shared" si="4"/>
        <v>6.0551401301302127E-3</v>
      </c>
      <c r="N39">
        <f t="shared" si="5"/>
        <v>3.5896943890555464E-4</v>
      </c>
      <c r="O39">
        <f t="shared" si="6"/>
        <v>6.3463247193186216E-3</v>
      </c>
    </row>
    <row r="40" spans="1:15" x14ac:dyDescent="0.2">
      <c r="A40">
        <f t="shared" si="7"/>
        <v>7</v>
      </c>
      <c r="B40">
        <f t="shared" si="8"/>
        <v>7.3509189062499983E-3</v>
      </c>
      <c r="C40" s="11">
        <v>0</v>
      </c>
      <c r="E40">
        <f t="shared" si="0"/>
        <v>0</v>
      </c>
      <c r="F40" s="11">
        <v>0</v>
      </c>
      <c r="I40">
        <f t="shared" si="9"/>
        <v>2.9951488648339969E-3</v>
      </c>
      <c r="J40">
        <f t="shared" si="1"/>
        <v>6.3089166867816623E-3</v>
      </c>
      <c r="K40">
        <f t="shared" si="2"/>
        <v>-1.9007372026951051E-4</v>
      </c>
      <c r="L40">
        <f t="shared" si="3"/>
        <v>5.7722797455983252E-3</v>
      </c>
      <c r="M40">
        <f t="shared" si="4"/>
        <v>5.9623534658678349E-3</v>
      </c>
      <c r="N40">
        <f t="shared" si="5"/>
        <v>2.9622729394819503E-4</v>
      </c>
      <c r="O40">
        <f t="shared" si="6"/>
        <v>6.6615275042972164E-3</v>
      </c>
    </row>
    <row r="41" spans="1:15" x14ac:dyDescent="0.2">
      <c r="A41">
        <f t="shared" si="7"/>
        <v>8</v>
      </c>
      <c r="B41">
        <f t="shared" si="8"/>
        <v>6.9833729609374978E-3</v>
      </c>
      <c r="C41" s="11">
        <v>0</v>
      </c>
      <c r="E41">
        <f t="shared" si="0"/>
        <v>0</v>
      </c>
      <c r="F41" s="11">
        <v>0</v>
      </c>
      <c r="I41">
        <f t="shared" si="9"/>
        <v>3.3408796225413502E-3</v>
      </c>
      <c r="J41">
        <f t="shared" si="1"/>
        <v>6.3969669208995047E-3</v>
      </c>
      <c r="K41">
        <f t="shared" si="2"/>
        <v>-2.9108130228582891E-4</v>
      </c>
      <c r="L41">
        <f t="shared" si="3"/>
        <v>5.5751543132815636E-3</v>
      </c>
      <c r="M41">
        <f t="shared" si="4"/>
        <v>5.8662356155673914E-3</v>
      </c>
      <c r="N41">
        <f t="shared" si="5"/>
        <v>2.3832263367895605E-4</v>
      </c>
      <c r="O41">
        <f t="shared" si="6"/>
        <v>6.9369595922533587E-3</v>
      </c>
    </row>
    <row r="42" spans="1:15" x14ac:dyDescent="0.2">
      <c r="A42">
        <f t="shared" si="7"/>
        <v>9</v>
      </c>
      <c r="B42">
        <f t="shared" si="8"/>
        <v>6.6342043128906226E-3</v>
      </c>
      <c r="C42" s="11">
        <v>0</v>
      </c>
      <c r="E42">
        <f t="shared" si="0"/>
        <v>0</v>
      </c>
      <c r="F42" s="11">
        <v>0</v>
      </c>
      <c r="I42">
        <f t="shared" si="9"/>
        <v>3.6505150039236314E-3</v>
      </c>
      <c r="J42">
        <f t="shared" si="1"/>
        <v>6.4652978459626472E-3</v>
      </c>
      <c r="K42">
        <f t="shared" si="2"/>
        <v>-3.8284347375122223E-4</v>
      </c>
      <c r="L42">
        <f t="shared" si="3"/>
        <v>5.3844122274008107E-3</v>
      </c>
      <c r="M42">
        <f t="shared" si="4"/>
        <v>5.7672557011520329E-3</v>
      </c>
      <c r="N42">
        <f t="shared" si="5"/>
        <v>1.8494903717089915E-4</v>
      </c>
      <c r="O42">
        <f t="shared" si="6"/>
        <v>7.1755209639639168E-3</v>
      </c>
    </row>
    <row r="43" spans="1:15" x14ac:dyDescent="0.2">
      <c r="A43">
        <f t="shared" si="7"/>
        <v>10</v>
      </c>
      <c r="B43">
        <f t="shared" si="8"/>
        <v>6.302494097246091E-3</v>
      </c>
      <c r="C43" s="11">
        <v>0</v>
      </c>
      <c r="E43">
        <f t="shared" si="0"/>
        <v>0</v>
      </c>
      <c r="F43" s="11">
        <v>0</v>
      </c>
      <c r="I43">
        <f t="shared" si="9"/>
        <v>3.9265737653406381E-3</v>
      </c>
      <c r="J43">
        <f t="shared" si="1"/>
        <v>6.5154768563381663E-3</v>
      </c>
      <c r="K43">
        <f t="shared" si="2"/>
        <v>-4.6598174948733572E-4</v>
      </c>
      <c r="L43">
        <f t="shared" si="3"/>
        <v>5.1998661536193837E-3</v>
      </c>
      <c r="M43">
        <f t="shared" si="4"/>
        <v>5.6658479031067195E-3</v>
      </c>
      <c r="N43">
        <f t="shared" si="5"/>
        <v>1.3581785474973282E-4</v>
      </c>
      <c r="O43">
        <f t="shared" si="6"/>
        <v>7.3799320024839762E-3</v>
      </c>
    </row>
    <row r="44" spans="1:15" x14ac:dyDescent="0.2">
      <c r="A44">
        <f t="shared" si="7"/>
        <v>11</v>
      </c>
      <c r="B44">
        <f t="shared" si="8"/>
        <v>5.9873693923837863E-3</v>
      </c>
      <c r="C44" s="11">
        <v>0</v>
      </c>
      <c r="E44">
        <f t="shared" si="0"/>
        <v>0</v>
      </c>
      <c r="F44" s="11">
        <v>0</v>
      </c>
      <c r="I44">
        <f t="shared" si="9"/>
        <v>4.1714216222138037E-3</v>
      </c>
      <c r="J44">
        <f t="shared" si="1"/>
        <v>6.5489709055084229E-3</v>
      </c>
      <c r="K44">
        <f t="shared" si="2"/>
        <v>-5.4108052362715486E-4</v>
      </c>
      <c r="L44">
        <f t="shared" si="3"/>
        <v>5.021333119909023E-3</v>
      </c>
      <c r="M44">
        <f t="shared" si="4"/>
        <v>5.5624136435361779E-3</v>
      </c>
      <c r="N44">
        <f t="shared" si="5"/>
        <v>9.0657226420823317E-5</v>
      </c>
      <c r="O44">
        <f t="shared" si="6"/>
        <v>7.5527437864063591E-3</v>
      </c>
    </row>
    <row r="45" spans="1:15" x14ac:dyDescent="0.2">
      <c r="A45">
        <f t="shared" si="7"/>
        <v>12</v>
      </c>
      <c r="B45">
        <f t="shared" si="8"/>
        <v>5.6880009227645969E-3</v>
      </c>
      <c r="C45" s="11">
        <v>0</v>
      </c>
      <c r="E45">
        <f t="shared" si="0"/>
        <v>0</v>
      </c>
      <c r="F45" s="11">
        <v>0</v>
      </c>
      <c r="I45">
        <f t="shared" si="9"/>
        <v>4.3872799299133824E-3</v>
      </c>
      <c r="J45">
        <f t="shared" si="1"/>
        <v>6.5671523659415094E-3</v>
      </c>
      <c r="K45">
        <f t="shared" si="2"/>
        <v>-6.0868915511694504E-4</v>
      </c>
      <c r="L45">
        <f t="shared" si="3"/>
        <v>4.8486344884028955E-3</v>
      </c>
      <c r="M45">
        <f t="shared" si="4"/>
        <v>5.4573236435198407E-3</v>
      </c>
      <c r="N45">
        <f t="shared" si="5"/>
        <v>4.9211152905548046E-5</v>
      </c>
      <c r="O45">
        <f t="shared" si="6"/>
        <v>7.6963478186022338E-3</v>
      </c>
    </row>
    <row r="46" spans="1:15" x14ac:dyDescent="0.2">
      <c r="A46">
        <f t="shared" si="7"/>
        <v>13</v>
      </c>
      <c r="B46">
        <f t="shared" si="8"/>
        <v>5.4036008766263667E-3</v>
      </c>
      <c r="C46" s="11">
        <v>0</v>
      </c>
      <c r="E46">
        <f t="shared" si="0"/>
        <v>0</v>
      </c>
      <c r="F46" s="11">
        <v>0</v>
      </c>
      <c r="I46">
        <f t="shared" si="9"/>
        <v>4.5762338915462742E-3</v>
      </c>
      <c r="J46">
        <f t="shared" si="1"/>
        <v>6.5713045641641096E-3</v>
      </c>
      <c r="K46">
        <f t="shared" si="2"/>
        <v>-6.6932394023245969E-4</v>
      </c>
      <c r="L46">
        <f t="shared" si="3"/>
        <v>4.6815959214446968E-3</v>
      </c>
      <c r="M46">
        <f t="shared" si="4"/>
        <v>5.3509198616771558E-3</v>
      </c>
      <c r="N46">
        <f t="shared" si="5"/>
        <v>1.1238616522498321E-5</v>
      </c>
      <c r="O46">
        <f t="shared" si="6"/>
        <v>7.812985220561286E-3</v>
      </c>
    </row>
    <row r="47" spans="1:15" x14ac:dyDescent="0.2">
      <c r="A47">
        <f t="shared" si="7"/>
        <v>14</v>
      </c>
      <c r="B47">
        <f t="shared" si="8"/>
        <v>5.1334208327950479E-3</v>
      </c>
      <c r="C47" s="11">
        <v>0</v>
      </c>
      <c r="E47">
        <f t="shared" si="0"/>
        <v>0</v>
      </c>
      <c r="F47" s="11">
        <v>0</v>
      </c>
      <c r="I47">
        <f t="shared" si="9"/>
        <v>4.740240317782001E-3</v>
      </c>
      <c r="J47">
        <f t="shared" si="1"/>
        <v>6.5626270084839476E-3</v>
      </c>
      <c r="K47">
        <f t="shared" si="2"/>
        <v>-7.2346997808935866E-4</v>
      </c>
      <c r="L47">
        <f t="shared" si="3"/>
        <v>4.5200473423977934E-3</v>
      </c>
      <c r="M47">
        <f t="shared" si="4"/>
        <v>5.2435173204871521E-3</v>
      </c>
      <c r="N47">
        <f t="shared" si="5"/>
        <v>-2.3487250707648842E-5</v>
      </c>
      <c r="O47">
        <f t="shared" si="6"/>
        <v>7.904755420872208E-3</v>
      </c>
    </row>
    <row r="48" spans="1:15" x14ac:dyDescent="0.2">
      <c r="A48">
        <f t="shared" si="7"/>
        <v>15</v>
      </c>
      <c r="B48">
        <f t="shared" si="8"/>
        <v>4.8767497911552955E-3</v>
      </c>
      <c r="C48" s="11">
        <v>0</v>
      </c>
      <c r="E48">
        <f t="shared" si="0"/>
        <v>0</v>
      </c>
      <c r="F48" s="11">
        <v>0</v>
      </c>
      <c r="I48">
        <f t="shared" si="9"/>
        <v>4.8811349625411801E-3</v>
      </c>
      <c r="J48">
        <f t="shared" si="1"/>
        <v>6.5422403258907913E-3</v>
      </c>
      <c r="K48">
        <f t="shared" si="2"/>
        <v>-7.7158293481623379E-4</v>
      </c>
      <c r="L48">
        <f t="shared" si="3"/>
        <v>4.3638228917397678E-3</v>
      </c>
      <c r="M48">
        <f t="shared" si="4"/>
        <v>5.1354058265560016E-3</v>
      </c>
      <c r="N48">
        <f t="shared" si="5"/>
        <v>-5.5179954218817326E-5</v>
      </c>
      <c r="O48">
        <f t="shared" si="6"/>
        <v>7.9736243648880264E-3</v>
      </c>
    </row>
    <row r="49" spans="1:15" x14ac:dyDescent="0.2">
      <c r="A49">
        <f t="shared" si="7"/>
        <v>16</v>
      </c>
      <c r="B49">
        <f t="shared" si="8"/>
        <v>4.6329123015975303E-3</v>
      </c>
      <c r="C49" s="11">
        <v>0</v>
      </c>
      <c r="E49">
        <f t="shared" si="0"/>
        <v>0</v>
      </c>
      <c r="F49" s="11">
        <v>0</v>
      </c>
      <c r="I49">
        <f t="shared" si="9"/>
        <v>5.0006394571254905E-3</v>
      </c>
      <c r="J49">
        <f t="shared" si="1"/>
        <v>6.511190923794475E-3</v>
      </c>
      <c r="K49">
        <f t="shared" si="2"/>
        <v>-8.1409071176314122E-4</v>
      </c>
      <c r="L49">
        <f t="shared" si="3"/>
        <v>4.2127608789314227E-3</v>
      </c>
      <c r="M49">
        <f t="shared" si="4"/>
        <v>5.026851590694565E-3</v>
      </c>
      <c r="N49">
        <f t="shared" si="5"/>
        <v>-8.4040381674033919E-5</v>
      </c>
      <c r="O49">
        <f t="shared" si="6"/>
        <v>8.0214322712021772E-3</v>
      </c>
    </row>
    <row r="50" spans="1:15" x14ac:dyDescent="0.2">
      <c r="A50">
        <f t="shared" si="7"/>
        <v>17</v>
      </c>
      <c r="B50">
        <f t="shared" si="8"/>
        <v>4.4012666865176535E-3</v>
      </c>
      <c r="C50" s="11">
        <v>0</v>
      </c>
      <c r="E50">
        <f t="shared" si="0"/>
        <v>0</v>
      </c>
      <c r="F50" s="11">
        <v>0</v>
      </c>
      <c r="I50">
        <f t="shared" si="9"/>
        <v>5.1003678641870845E-3</v>
      </c>
      <c r="J50">
        <f t="shared" si="1"/>
        <v>6.4704553914330266E-3</v>
      </c>
      <c r="K50">
        <f t="shared" si="2"/>
        <v>-8.5139502283827816E-4</v>
      </c>
      <c r="L50">
        <f t="shared" si="3"/>
        <v>4.066703730515279E-3</v>
      </c>
      <c r="M50">
        <f t="shared" si="4"/>
        <v>4.9180987533535558E-3</v>
      </c>
      <c r="N50">
        <f t="shared" si="5"/>
        <v>-1.1025750759165935E-4</v>
      </c>
      <c r="O50">
        <f t="shared" si="6"/>
        <v>8.0499009592158929E-3</v>
      </c>
    </row>
    <row r="51" spans="1:15" x14ac:dyDescent="0.2">
      <c r="A51">
        <f t="shared" si="7"/>
        <v>18</v>
      </c>
      <c r="B51">
        <f t="shared" si="8"/>
        <v>4.1812033521917711E-3</v>
      </c>
      <c r="C51" s="11">
        <v>0</v>
      </c>
      <c r="E51">
        <f t="shared" si="0"/>
        <v>0</v>
      </c>
      <c r="F51" s="11">
        <v>0</v>
      </c>
      <c r="I51">
        <f t="shared" si="9"/>
        <v>5.1818328718154028E-3</v>
      </c>
      <c r="J51">
        <f t="shared" si="1"/>
        <v>6.4209446550015491E-3</v>
      </c>
      <c r="K51">
        <f t="shared" si="2"/>
        <v>-8.8387288579963531E-4</v>
      </c>
      <c r="L51">
        <f t="shared" si="3"/>
        <v>3.9254979348665583E-3</v>
      </c>
      <c r="M51">
        <f t="shared" si="4"/>
        <v>4.8093708206661933E-3</v>
      </c>
      <c r="N51">
        <f t="shared" si="5"/>
        <v>-1.3400905994121015E-4</v>
      </c>
      <c r="O51">
        <f t="shared" si="6"/>
        <v>8.0606407708019127E-3</v>
      </c>
    </row>
    <row r="52" spans="1:15" x14ac:dyDescent="0.2">
      <c r="A52">
        <f t="shared" si="7"/>
        <v>19</v>
      </c>
      <c r="B52">
        <f t="shared" si="8"/>
        <v>3.972143184582182E-3</v>
      </c>
      <c r="C52" s="11">
        <v>0</v>
      </c>
      <c r="E52">
        <f t="shared" si="0"/>
        <v>0</v>
      </c>
      <c r="F52" s="11">
        <v>0</v>
      </c>
      <c r="I52">
        <f t="shared" si="9"/>
        <v>5.2464516469572292E-3</v>
      </c>
      <c r="J52">
        <f t="shared" si="1"/>
        <v>6.3635078998107112E-3</v>
      </c>
      <c r="K52">
        <f t="shared" si="2"/>
        <v>-9.1187803207635988E-4</v>
      </c>
      <c r="L52">
        <f t="shared" si="3"/>
        <v>3.7889939839896246E-3</v>
      </c>
      <c r="M52">
        <f t="shared" si="4"/>
        <v>4.7008720160659845E-3</v>
      </c>
      <c r="N52">
        <f t="shared" si="5"/>
        <v>-1.5546215071654453E-4</v>
      </c>
      <c r="O52">
        <f t="shared" si="6"/>
        <v>8.0551571078601066E-3</v>
      </c>
    </row>
    <row r="53" spans="1:15" x14ac:dyDescent="0.2">
      <c r="A53">
        <f t="shared" si="7"/>
        <v>20</v>
      </c>
      <c r="B53">
        <f t="shared" si="8"/>
        <v>3.7735360253530726E-3</v>
      </c>
      <c r="C53" s="11">
        <v>0</v>
      </c>
      <c r="E53">
        <f t="shared" si="0"/>
        <v>0</v>
      </c>
      <c r="F53" s="11">
        <v>0</v>
      </c>
      <c r="I53">
        <f t="shared" si="9"/>
        <v>5.2955513663786773E-3</v>
      </c>
      <c r="J53">
        <f t="shared" si="1"/>
        <v>6.2989362720805037E-3</v>
      </c>
      <c r="K53">
        <f t="shared" si="2"/>
        <v>-9.3574223945548857E-4</v>
      </c>
      <c r="L53">
        <f t="shared" si="3"/>
        <v>3.657046312724615E-3</v>
      </c>
      <c r="M53">
        <f t="shared" si="4"/>
        <v>4.5927885521801042E-3</v>
      </c>
      <c r="N53">
        <f t="shared" si="5"/>
        <v>-1.7477387238976668E-4</v>
      </c>
      <c r="O53">
        <f t="shared" si="6"/>
        <v>8.034856606413867E-3</v>
      </c>
    </row>
    <row r="54" spans="1:15" x14ac:dyDescent="0.2">
      <c r="A54">
        <f t="shared" si="7"/>
        <v>21</v>
      </c>
      <c r="B54">
        <f t="shared" si="8"/>
        <v>3.5848592240854188E-3</v>
      </c>
      <c r="C54" s="11">
        <v>0</v>
      </c>
      <c r="E54">
        <f t="shared" si="0"/>
        <v>0</v>
      </c>
      <c r="F54" s="11">
        <v>0</v>
      </c>
      <c r="I54">
        <f t="shared" si="9"/>
        <v>5.3303744424227206E-3</v>
      </c>
      <c r="J54">
        <f t="shared" si="1"/>
        <v>6.2279663723082829E-3</v>
      </c>
      <c r="K54">
        <f t="shared" si="2"/>
        <v>-9.5577659174297057E-4</v>
      </c>
      <c r="L54">
        <f t="shared" si="3"/>
        <v>3.5295132357025388E-3</v>
      </c>
      <c r="M54">
        <f t="shared" si="4"/>
        <v>4.4852898274455096E-3</v>
      </c>
      <c r="N54">
        <f t="shared" si="5"/>
        <v>-1.9209186205015275E-4</v>
      </c>
      <c r="O54">
        <f t="shared" si="6"/>
        <v>8.0010529668088429E-3</v>
      </c>
    </row>
    <row r="55" spans="1:15" x14ac:dyDescent="0.2">
      <c r="A55">
        <f t="shared" si="7"/>
        <v>22</v>
      </c>
      <c r="B55">
        <f t="shared" si="8"/>
        <v>3.4056162628811476E-3</v>
      </c>
      <c r="C55" s="11">
        <v>0</v>
      </c>
      <c r="E55">
        <f t="shared" si="0"/>
        <v>0</v>
      </c>
      <c r="F55" s="11">
        <v>0</v>
      </c>
      <c r="I55">
        <f t="shared" si="9"/>
        <v>5.3520834599102987E-3</v>
      </c>
      <c r="J55">
        <f t="shared" si="1"/>
        <v>6.1512835515182161E-3</v>
      </c>
      <c r="K55">
        <f t="shared" si="2"/>
        <v>-9.7227266929288494E-4</v>
      </c>
      <c r="L55">
        <f t="shared" si="3"/>
        <v>3.4062568823622751E-3</v>
      </c>
      <c r="M55">
        <f t="shared" si="4"/>
        <v>4.3785295516551598E-3</v>
      </c>
      <c r="N55">
        <f t="shared" si="5"/>
        <v>-2.0755483493845592E-4</v>
      </c>
      <c r="O55">
        <f t="shared" si="6"/>
        <v>7.9549724585448196E-3</v>
      </c>
    </row>
    <row r="56" spans="1:15" x14ac:dyDescent="0.2">
      <c r="A56">
        <f t="shared" si="7"/>
        <v>23</v>
      </c>
      <c r="B56">
        <f t="shared" si="8"/>
        <v>3.2353354497370902E-3</v>
      </c>
      <c r="C56" s="11">
        <v>0</v>
      </c>
      <c r="E56">
        <f t="shared" si="0"/>
        <v>0</v>
      </c>
      <c r="F56" s="11">
        <v>0</v>
      </c>
      <c r="I56">
        <f t="shared" si="9"/>
        <v>5.3617658396743302E-3</v>
      </c>
      <c r="J56">
        <f t="shared" si="1"/>
        <v>6.0695250211002996E-3</v>
      </c>
      <c r="K56">
        <f t="shared" si="2"/>
        <v>-9.8550367409485111E-4</v>
      </c>
      <c r="L56">
        <f t="shared" si="3"/>
        <v>3.2871431303196029E-3</v>
      </c>
      <c r="M56">
        <f t="shared" si="4"/>
        <v>4.2726468044144532E-3</v>
      </c>
      <c r="N56">
        <f t="shared" si="5"/>
        <v>-2.2129308899783762E-4</v>
      </c>
      <c r="O56">
        <f t="shared" si="6"/>
        <v>7.8977591172943399E-3</v>
      </c>
    </row>
    <row r="57" spans="1:15" x14ac:dyDescent="0.2">
      <c r="A57">
        <f t="shared" si="7"/>
        <v>24</v>
      </c>
      <c r="B57">
        <f t="shared" si="8"/>
        <v>3.0735686772502355E-3</v>
      </c>
      <c r="C57" s="11">
        <v>0</v>
      </c>
      <c r="E57">
        <f t="shared" si="0"/>
        <v>0</v>
      </c>
      <c r="F57" s="11">
        <v>0</v>
      </c>
      <c r="I57">
        <f t="shared" si="9"/>
        <v>5.3604382434017635E-3</v>
      </c>
      <c r="J57">
        <f t="shared" si="1"/>
        <v>5.9832827863793092E-3</v>
      </c>
      <c r="K57">
        <f t="shared" si="2"/>
        <v>-9.9572549291627034E-4</v>
      </c>
      <c r="L57">
        <f t="shared" si="3"/>
        <v>3.1720415373565646E-3</v>
      </c>
      <c r="M57">
        <f t="shared" si="4"/>
        <v>4.1677670302728356E-3</v>
      </c>
      <c r="N57">
        <f t="shared" si="5"/>
        <v>-2.3342898197815459E-4</v>
      </c>
      <c r="O57">
        <f t="shared" si="6"/>
        <v>7.8304796507351233E-3</v>
      </c>
    </row>
    <row r="58" spans="1:15" x14ac:dyDescent="0.2">
      <c r="A58">
        <f t="shared" si="7"/>
        <v>25</v>
      </c>
      <c r="B58">
        <f t="shared" si="8"/>
        <v>2.9198902433877237E-3</v>
      </c>
      <c r="C58" s="11">
        <v>0</v>
      </c>
      <c r="E58">
        <f t="shared" si="0"/>
        <v>0</v>
      </c>
      <c r="F58" s="11">
        <v>0</v>
      </c>
      <c r="I58">
        <f t="shared" si="9"/>
        <v>5.3490507336868328E-3</v>
      </c>
      <c r="J58">
        <f t="shared" si="1"/>
        <v>5.8931064135159484E-3</v>
      </c>
      <c r="K58">
        <f t="shared" si="2"/>
        <v>-1.0031777018126794E-3</v>
      </c>
      <c r="L58">
        <f t="shared" si="3"/>
        <v>3.0608252722789738E-3</v>
      </c>
      <c r="M58">
        <f t="shared" si="4"/>
        <v>4.0640029740916534E-3</v>
      </c>
      <c r="N58">
        <f t="shared" si="5"/>
        <v>-2.4407738255017165E-4</v>
      </c>
      <c r="O58">
        <f t="shared" si="6"/>
        <v>7.7541280689451073E-3</v>
      </c>
    </row>
    <row r="59" spans="1:15" x14ac:dyDescent="0.2">
      <c r="A59">
        <f t="shared" si="7"/>
        <v>26</v>
      </c>
      <c r="B59">
        <f t="shared" si="8"/>
        <v>2.7738957312183374E-3</v>
      </c>
      <c r="C59" s="11">
        <v>0</v>
      </c>
      <c r="E59">
        <f t="shared" si="0"/>
        <v>0</v>
      </c>
      <c r="F59" s="11">
        <v>0</v>
      </c>
      <c r="I59">
        <f t="shared" si="9"/>
        <v>5.328490702466754E-3</v>
      </c>
      <c r="J59">
        <f t="shared" si="1"/>
        <v>5.7995056388323645E-3</v>
      </c>
      <c r="K59">
        <f t="shared" si="2"/>
        <v>-1.0080845151456371E-3</v>
      </c>
      <c r="L59">
        <f t="shared" si="3"/>
        <v>2.953371044870718E-3</v>
      </c>
      <c r="M59">
        <f t="shared" si="4"/>
        <v>3.9614555600163553E-3</v>
      </c>
      <c r="N59">
        <f t="shared" si="5"/>
        <v>-2.533460968102439E-4</v>
      </c>
      <c r="O59">
        <f t="shared" si="6"/>
        <v>7.6696300542763067E-3</v>
      </c>
    </row>
    <row r="60" spans="1:15" x14ac:dyDescent="0.2">
      <c r="A60">
        <f t="shared" si="7"/>
        <v>27</v>
      </c>
      <c r="B60">
        <f t="shared" si="8"/>
        <v>2.6352009446574203E-3</v>
      </c>
      <c r="C60" s="11">
        <v>0</v>
      </c>
      <c r="E60">
        <f t="shared" si="0"/>
        <v>0</v>
      </c>
      <c r="F60" s="11">
        <v>0</v>
      </c>
      <c r="I60">
        <f t="shared" si="9"/>
        <v>5.2995865803171687E-3</v>
      </c>
      <c r="J60">
        <f t="shared" si="1"/>
        <v>5.7029528291708247E-3</v>
      </c>
      <c r="K60">
        <f t="shared" si="2"/>
        <v>-1.0106556820826983E-3</v>
      </c>
      <c r="L60">
        <f t="shared" si="3"/>
        <v>2.8495590351555375E-3</v>
      </c>
      <c r="M60">
        <f t="shared" si="4"/>
        <v>3.8602147172382357E-3</v>
      </c>
      <c r="N60">
        <f t="shared" si="5"/>
        <v>-2.6133627148390738E-4</v>
      </c>
      <c r="O60">
        <f t="shared" si="6"/>
        <v>7.5778470848344489E-3</v>
      </c>
    </row>
    <row r="61" spans="1:15" x14ac:dyDescent="0.2">
      <c r="A61">
        <f t="shared" si="7"/>
        <v>28</v>
      </c>
      <c r="B61">
        <f t="shared" si="8"/>
        <v>2.5034408974245492E-3</v>
      </c>
      <c r="C61" s="11">
        <v>0</v>
      </c>
      <c r="E61">
        <f t="shared" si="0"/>
        <v>0</v>
      </c>
      <c r="F61" s="11">
        <v>0</v>
      </c>
      <c r="I61">
        <f t="shared" si="9"/>
        <v>5.2631113384267406E-3</v>
      </c>
      <c r="J61">
        <f t="shared" si="1"/>
        <v>5.6038853014361827E-3</v>
      </c>
      <c r="K61">
        <f t="shared" si="2"/>
        <v>-1.0110873333977193E-3</v>
      </c>
      <c r="L61">
        <f t="shared" si="3"/>
        <v>2.7492728221601335E-3</v>
      </c>
      <c r="M61">
        <f t="shared" si="4"/>
        <v>3.760360155557853E-3</v>
      </c>
      <c r="N61">
        <f t="shared" si="5"/>
        <v>-2.6814277506843816E-4</v>
      </c>
      <c r="O61">
        <f t="shared" si="6"/>
        <v>7.4795803249432281E-3</v>
      </c>
    </row>
    <row r="62" spans="1:15" x14ac:dyDescent="0.2">
      <c r="A62">
        <f t="shared" si="7"/>
        <v>29</v>
      </c>
      <c r="B62">
        <f t="shared" si="8"/>
        <v>2.3782688525533216E-3</v>
      </c>
      <c r="C62" s="11">
        <v>0</v>
      </c>
      <c r="E62">
        <f t="shared" si="0"/>
        <v>0</v>
      </c>
      <c r="F62" s="11">
        <v>0</v>
      </c>
      <c r="I62">
        <f t="shared" si="9"/>
        <v>5.2197857944466164E-3</v>
      </c>
      <c r="J62">
        <f t="shared" si="1"/>
        <v>5.5027075090385543E-3</v>
      </c>
      <c r="K62">
        <f t="shared" si="2"/>
        <v>-1.0095627812415195E-3</v>
      </c>
      <c r="L62">
        <f t="shared" si="3"/>
        <v>2.65239931235674E-3</v>
      </c>
      <c r="M62">
        <f t="shared" si="4"/>
        <v>3.6619620935982597E-3</v>
      </c>
      <c r="N62">
        <f t="shared" si="5"/>
        <v>-2.7385455808958688E-4</v>
      </c>
      <c r="O62">
        <f t="shared" si="6"/>
        <v>7.3755742952628205E-3</v>
      </c>
    </row>
    <row r="63" spans="1:15" x14ac:dyDescent="0.2">
      <c r="A63">
        <f t="shared" si="7"/>
        <v>30</v>
      </c>
      <c r="B63">
        <f t="shared" si="8"/>
        <v>2.2593554099256553E-3</v>
      </c>
      <c r="C63" s="11">
        <v>0</v>
      </c>
      <c r="E63">
        <f t="shared" si="0"/>
        <v>0</v>
      </c>
      <c r="F63" s="11">
        <v>0</v>
      </c>
      <c r="I63">
        <f t="shared" si="9"/>
        <v>5.1702817328191679E-3</v>
      </c>
      <c r="J63">
        <f t="shared" si="1"/>
        <v>5.3997931025411942E-3</v>
      </c>
      <c r="K63">
        <f t="shared" si="2"/>
        <v>-1.0062532744124011E-3</v>
      </c>
      <c r="L63">
        <f t="shared" si="3"/>
        <v>2.5588286679485584E-3</v>
      </c>
      <c r="M63">
        <f t="shared" si="4"/>
        <v>3.5650819423609596E-3</v>
      </c>
      <c r="N63">
        <f t="shared" si="5"/>
        <v>-2.7855499358619837E-4</v>
      </c>
      <c r="O63">
        <f t="shared" si="6"/>
        <v>7.2665203345602079E-3</v>
      </c>
    </row>
    <row r="64" spans="1:15" x14ac:dyDescent="0.2">
      <c r="A64">
        <f t="shared" si="7"/>
        <v>31</v>
      </c>
      <c r="B64">
        <f t="shared" si="8"/>
        <v>2.1463876394293723E-3</v>
      </c>
      <c r="C64" s="11">
        <v>0</v>
      </c>
      <c r="E64">
        <f t="shared" si="0"/>
        <v>0</v>
      </c>
      <c r="F64" s="11">
        <v>0</v>
      </c>
      <c r="I64">
        <f t="shared" si="9"/>
        <v>5.1152248496299174E-3</v>
      </c>
      <c r="J64">
        <f t="shared" si="1"/>
        <v>5.2954868714285962E-3</v>
      </c>
      <c r="K64">
        <f t="shared" si="2"/>
        <v>-1.0013187115227953E-3</v>
      </c>
      <c r="L64">
        <f t="shared" si="3"/>
        <v>2.4684542351476905E-3</v>
      </c>
      <c r="M64">
        <f t="shared" si="4"/>
        <v>3.4697729466704862E-3</v>
      </c>
      <c r="N64">
        <f t="shared" si="5"/>
        <v>-2.8232219887810425E-4</v>
      </c>
      <c r="O64">
        <f t="shared" si="6"/>
        <v>7.1530598644917003E-3</v>
      </c>
    </row>
    <row r="65" spans="1:15" x14ac:dyDescent="0.2">
      <c r="A65">
        <f t="shared" si="7"/>
        <v>32</v>
      </c>
      <c r="B65">
        <f t="shared" si="8"/>
        <v>2.0390682574579037E-3</v>
      </c>
      <c r="C65" s="11">
        <v>0</v>
      </c>
      <c r="E65">
        <f t="shared" si="0"/>
        <v>0</v>
      </c>
      <c r="F65" s="11">
        <v>0</v>
      </c>
      <c r="I65">
        <f t="shared" si="9"/>
        <v>5.0551975314952237E-3</v>
      </c>
      <c r="J65">
        <f t="shared" si="1"/>
        <v>5.1901065735404069E-3</v>
      </c>
      <c r="K65">
        <f t="shared" si="2"/>
        <v>-9.9490831433199237E-4</v>
      </c>
      <c r="L65">
        <f t="shared" si="3"/>
        <v>2.3811724725823487E-3</v>
      </c>
      <c r="M65">
        <f t="shared" si="4"/>
        <v>3.376080786914341E-3</v>
      </c>
      <c r="N65">
        <f t="shared" si="5"/>
        <v>-2.8522933961737336E-4</v>
      </c>
      <c r="O65">
        <f t="shared" si="6"/>
        <v>7.0357874681543225E-3</v>
      </c>
    </row>
    <row r="66" spans="1:15" x14ac:dyDescent="0.2">
      <c r="A66">
        <f t="shared" si="7"/>
        <v>33</v>
      </c>
      <c r="B66">
        <f t="shared" si="8"/>
        <v>1.9371148445850085E-3</v>
      </c>
      <c r="C66" s="11">
        <v>0</v>
      </c>
      <c r="E66">
        <f t="shared" si="0"/>
        <v>0</v>
      </c>
      <c r="F66" s="11">
        <v>0</v>
      </c>
      <c r="I66">
        <f t="shared" si="9"/>
        <v>4.990741477494595E-3</v>
      </c>
      <c r="J66">
        <f t="shared" si="1"/>
        <v>5.0839446583665574E-3</v>
      </c>
      <c r="K66">
        <f t="shared" si="2"/>
        <v>-9.8716126339515146E-4</v>
      </c>
      <c r="L66">
        <f t="shared" si="3"/>
        <v>2.296882879958103E-3</v>
      </c>
      <c r="M66">
        <f t="shared" si="4"/>
        <v>3.2840441433532545E-3</v>
      </c>
      <c r="N66">
        <f t="shared" si="5"/>
        <v>-2.8734491707055917E-4</v>
      </c>
      <c r="O66">
        <f t="shared" si="6"/>
        <v>6.9152537925903429E-3</v>
      </c>
    </row>
    <row r="67" spans="1:15" x14ac:dyDescent="0.2">
      <c r="A67">
        <f t="shared" si="7"/>
        <v>34</v>
      </c>
      <c r="B67">
        <f t="shared" si="8"/>
        <v>1.8402591023557579E-3</v>
      </c>
      <c r="C67" s="11">
        <v>0</v>
      </c>
      <c r="E67">
        <f t="shared" si="0"/>
        <v>0</v>
      </c>
      <c r="F67" s="11">
        <v>0</v>
      </c>
      <c r="I67">
        <f t="shared" si="9"/>
        <v>4.9223601726791173E-3</v>
      </c>
      <c r="J67">
        <f t="shared" si="1"/>
        <v>4.9772698900673526E-3</v>
      </c>
      <c r="K67">
        <f t="shared" si="2"/>
        <v>-9.7820729806527128E-4</v>
      </c>
      <c r="L67">
        <f t="shared" si="3"/>
        <v>2.2154879270866968E-3</v>
      </c>
      <c r="M67">
        <f t="shared" si="4"/>
        <v>3.1936952251519681E-3</v>
      </c>
      <c r="N67">
        <f t="shared" si="5"/>
        <v>-2.8873303952985828E-4</v>
      </c>
      <c r="O67">
        <f t="shared" si="6"/>
        <v>6.7919682848869836E-3</v>
      </c>
    </row>
    <row r="68" spans="1:15" x14ac:dyDescent="0.2">
      <c r="A68">
        <f t="shared" si="7"/>
        <v>35</v>
      </c>
      <c r="B68">
        <f t="shared" si="8"/>
        <v>1.7482461472379698E-3</v>
      </c>
      <c r="C68" s="11">
        <v>0</v>
      </c>
      <c r="E68">
        <f t="shared" si="0"/>
        <v>0</v>
      </c>
      <c r="F68" s="11">
        <v>0</v>
      </c>
      <c r="I68">
        <f t="shared" si="9"/>
        <v>4.8505212212349288E-3</v>
      </c>
      <c r="J68">
        <f t="shared" si="1"/>
        <v>4.8703288757678698E-3</v>
      </c>
      <c r="K68">
        <f t="shared" si="2"/>
        <v>-9.6816728277717139E-4</v>
      </c>
      <c r="L68">
        <f t="shared" si="3"/>
        <v>2.1368929833855085E-3</v>
      </c>
      <c r="M68">
        <f t="shared" si="4"/>
        <v>3.1050602661626802E-3</v>
      </c>
      <c r="N68">
        <f t="shared" si="5"/>
        <v>-2.8945367870393822E-4</v>
      </c>
      <c r="O68">
        <f t="shared" si="6"/>
        <v>6.666401770999311E-3</v>
      </c>
    </row>
    <row r="69" spans="1:15" x14ac:dyDescent="0.2">
      <c r="A69">
        <f t="shared" si="7"/>
        <v>36</v>
      </c>
      <c r="B69">
        <f t="shared" si="8"/>
        <v>1.6608338398760713E-3</v>
      </c>
      <c r="C69" s="11">
        <v>0</v>
      </c>
      <c r="E69">
        <f t="shared" si="0"/>
        <v>0</v>
      </c>
      <c r="F69" s="11">
        <v>0</v>
      </c>
      <c r="I69">
        <f t="shared" si="9"/>
        <v>4.7756585469517724E-3</v>
      </c>
      <c r="J69">
        <f t="shared" si="1"/>
        <v>4.7633475043782842E-3</v>
      </c>
      <c r="K69">
        <f t="shared" si="2"/>
        <v>-9.5715374144051497E-4</v>
      </c>
      <c r="L69">
        <f t="shared" si="3"/>
        <v>2.0610062479409618E-3</v>
      </c>
      <c r="M69">
        <f t="shared" si="4"/>
        <v>3.0181599893814772E-3</v>
      </c>
      <c r="N69">
        <f t="shared" si="5"/>
        <v>-2.8956291189448656E-4</v>
      </c>
      <c r="O69">
        <f t="shared" si="6"/>
        <v>6.5389888859372757E-3</v>
      </c>
    </row>
    <row r="70" spans="1:15" x14ac:dyDescent="0.2">
      <c r="A70">
        <f t="shared" si="7"/>
        <v>37</v>
      </c>
      <c r="B70">
        <f t="shared" si="8"/>
        <v>1.5777921478822676E-3</v>
      </c>
      <c r="C70" s="11">
        <v>0</v>
      </c>
      <c r="E70">
        <f t="shared" si="0"/>
        <v>0</v>
      </c>
      <c r="F70" s="11">
        <v>0</v>
      </c>
      <c r="I70">
        <f t="shared" si="9"/>
        <v>4.6981744682401249E-3</v>
      </c>
      <c r="J70">
        <f t="shared" si="1"/>
        <v>4.6565323009095166E-3</v>
      </c>
      <c r="K70">
        <f t="shared" si="2"/>
        <v>-9.4527136167219721E-4</v>
      </c>
      <c r="L70">
        <f t="shared" si="3"/>
        <v>1.9877386802200888E-3</v>
      </c>
      <c r="M70">
        <f t="shared" si="4"/>
        <v>2.9330100418922859E-3</v>
      </c>
      <c r="N70">
        <f t="shared" si="5"/>
        <v>-2.8911315072213727E-4</v>
      </c>
      <c r="O70">
        <f t="shared" si="6"/>
        <v>6.4101303634962912E-3</v>
      </c>
    </row>
    <row r="71" spans="1:15" x14ac:dyDescent="0.2">
      <c r="A71">
        <f t="shared" si="7"/>
        <v>38</v>
      </c>
      <c r="B71">
        <f t="shared" si="8"/>
        <v>1.4989025404881541E-3</v>
      </c>
      <c r="C71" s="11">
        <v>0</v>
      </c>
      <c r="E71">
        <f t="shared" si="0"/>
        <v>0</v>
      </c>
      <c r="F71" s="11">
        <v>0</v>
      </c>
      <c r="I71">
        <f t="shared" si="9"/>
        <v>4.6184416545551358E-3</v>
      </c>
      <c r="J71">
        <f t="shared" si="1"/>
        <v>4.5500717009863993E-3</v>
      </c>
      <c r="K71">
        <f t="shared" si="2"/>
        <v>-9.3261747050675222E-4</v>
      </c>
      <c r="L71">
        <f t="shared" si="3"/>
        <v>1.9170039315059798E-3</v>
      </c>
      <c r="M71">
        <f t="shared" si="4"/>
        <v>2.8496214020127322E-3</v>
      </c>
      <c r="N71">
        <f t="shared" si="5"/>
        <v>-2.8815335712524342E-4</v>
      </c>
      <c r="O71">
        <f t="shared" si="6"/>
        <v>6.2801951932734308E-3</v>
      </c>
    </row>
    <row r="72" spans="1:15" x14ac:dyDescent="0.2">
      <c r="A72">
        <f t="shared" si="7"/>
        <v>39</v>
      </c>
      <c r="B72">
        <f t="shared" si="8"/>
        <v>1.4239574134637463E-3</v>
      </c>
      <c r="C72" s="11">
        <v>0</v>
      </c>
      <c r="E72">
        <f t="shared" si="0"/>
        <v>0</v>
      </c>
      <c r="F72" s="11">
        <v>0</v>
      </c>
      <c r="I72">
        <f t="shared" si="9"/>
        <v>4.5368049707204365E-3</v>
      </c>
      <c r="J72">
        <f t="shared" si="1"/>
        <v>4.4441372500072691E-3</v>
      </c>
      <c r="K72">
        <f t="shared" si="2"/>
        <v>-9.1928248313653566E-4</v>
      </c>
      <c r="L72">
        <f t="shared" si="3"/>
        <v>1.8487182771249526E-3</v>
      </c>
      <c r="M72">
        <f t="shared" si="4"/>
        <v>2.7680007602614879E-3</v>
      </c>
      <c r="N72">
        <f t="shared" si="5"/>
        <v>-2.8672924731685173E-4</v>
      </c>
      <c r="O72">
        <f t="shared" si="6"/>
        <v>6.1495226522968799E-3</v>
      </c>
    </row>
    <row r="73" spans="1:15" x14ac:dyDescent="0.2">
      <c r="A73">
        <f>(A72+1)</f>
        <v>40</v>
      </c>
      <c r="B73">
        <f>(C73+$C$30*B72)</f>
        <v>1.3527595427905588E-3</v>
      </c>
      <c r="C73" s="11">
        <v>0</v>
      </c>
      <c r="E73">
        <f t="shared" si="0"/>
        <v>0</v>
      </c>
      <c r="F73" s="11">
        <v>0</v>
      </c>
      <c r="I73">
        <f t="shared" si="9"/>
        <v>4.4535832152988722E-3</v>
      </c>
      <c r="J73">
        <f t="shared" si="1"/>
        <v>4.3388847311590772E-3</v>
      </c>
      <c r="K73">
        <f t="shared" si="2"/>
        <v>-9.0535032615109026E-4</v>
      </c>
      <c r="L73">
        <f t="shared" si="3"/>
        <v>1.7828005495259364E-3</v>
      </c>
      <c r="M73">
        <f t="shared" si="4"/>
        <v>2.6881508756770268E-3</v>
      </c>
      <c r="N73">
        <f t="shared" si="5"/>
        <v>-2.8488348434911322E-4</v>
      </c>
      <c r="O73">
        <f t="shared" si="6"/>
        <v>6.0184242182036597E-3</v>
      </c>
    </row>
    <row r="74" spans="1:15" x14ac:dyDescent="0.2">
      <c r="A74">
        <f t="shared" ref="A74:A133" si="10">(A73+1)</f>
        <v>41</v>
      </c>
      <c r="B74">
        <f t="shared" ref="B74:B133" si="11">(C74+$C$30*B73)</f>
        <v>1.2851215656510308E-3</v>
      </c>
      <c r="C74" s="11">
        <v>0</v>
      </c>
      <c r="E74">
        <f t="shared" si="0"/>
        <v>0</v>
      </c>
      <c r="F74" s="11">
        <v>0</v>
      </c>
      <c r="I74">
        <f t="shared" si="9"/>
        <v>4.3690707588292582E-3</v>
      </c>
      <c r="J74">
        <f t="shared" si="1"/>
        <v>4.2344552262698759E-3</v>
      </c>
      <c r="K74">
        <f t="shared" si="2"/>
        <v>-8.9089883666703708E-4</v>
      </c>
      <c r="L74">
        <f t="shared" si="3"/>
        <v>1.7191720722657487E-3</v>
      </c>
      <c r="M74">
        <f t="shared" si="4"/>
        <v>2.6100709089327857E-3</v>
      </c>
      <c r="N74">
        <f t="shared" si="5"/>
        <v>-2.8265585990010781E-4</v>
      </c>
      <c r="O74">
        <f t="shared" si="6"/>
        <v>5.8871853705285962E-3</v>
      </c>
    </row>
    <row r="75" spans="1:15" x14ac:dyDescent="0.2">
      <c r="A75">
        <f t="shared" si="10"/>
        <v>42</v>
      </c>
      <c r="B75">
        <f t="shared" si="11"/>
        <v>1.2208654873684791E-3</v>
      </c>
      <c r="C75" s="11">
        <v>0</v>
      </c>
      <c r="E75">
        <f t="shared" si="0"/>
        <v>0</v>
      </c>
      <c r="F75" s="11">
        <v>0</v>
      </c>
      <c r="I75">
        <f t="shared" si="9"/>
        <v>4.2835390874375245E-3</v>
      </c>
      <c r="J75">
        <f t="shared" si="1"/>
        <v>4.1309761132653491E-3</v>
      </c>
      <c r="K75">
        <f t="shared" si="2"/>
        <v>-8.7600013866585271E-4</v>
      </c>
      <c r="L75">
        <f t="shared" si="3"/>
        <v>1.6577565949475923E-3</v>
      </c>
      <c r="M75">
        <f t="shared" si="4"/>
        <v>2.533756733613445E-3</v>
      </c>
      <c r="N75">
        <f t="shared" si="5"/>
        <v>-2.8008346586559283E-4</v>
      </c>
      <c r="O75">
        <f t="shared" si="6"/>
        <v>5.7560672863150777E-3</v>
      </c>
    </row>
    <row r="76" spans="1:15" x14ac:dyDescent="0.2">
      <c r="A76">
        <f t="shared" si="10"/>
        <v>43</v>
      </c>
      <c r="B76">
        <f t="shared" si="11"/>
        <v>1.1598222130000551E-3</v>
      </c>
      <c r="C76" s="11">
        <v>0</v>
      </c>
      <c r="E76">
        <f t="shared" si="0"/>
        <v>0</v>
      </c>
      <c r="F76" s="11">
        <v>0</v>
      </c>
      <c r="I76">
        <f t="shared" si="9"/>
        <v>4.1972382570361413E-3</v>
      </c>
      <c r="J76">
        <f t="shared" si="1"/>
        <v>4.0285620037921726E-3</v>
      </c>
      <c r="K76">
        <f t="shared" si="2"/>
        <v>-8.6072099778678E-4</v>
      </c>
      <c r="L76">
        <f t="shared" si="3"/>
        <v>1.5984802291542303E-3</v>
      </c>
      <c r="M76">
        <f t="shared" si="4"/>
        <v>2.4592012269410105E-3</v>
      </c>
      <c r="N76">
        <f t="shared" si="5"/>
        <v>-2.7720085630740391E-4</v>
      </c>
      <c r="O76">
        <f t="shared" si="6"/>
        <v>5.6253084359241881E-3</v>
      </c>
    </row>
    <row r="77" spans="1:15" x14ac:dyDescent="0.2">
      <c r="A77">
        <f t="shared" si="10"/>
        <v>44</v>
      </c>
      <c r="B77">
        <f t="shared" si="11"/>
        <v>1.1018311023500522E-3</v>
      </c>
      <c r="C77" s="11">
        <v>0</v>
      </c>
      <c r="E77">
        <f t="shared" si="0"/>
        <v>0</v>
      </c>
      <c r="F77" s="11">
        <v>0</v>
      </c>
      <c r="I77">
        <f t="shared" si="9"/>
        <v>4.1103982630467141E-3</v>
      </c>
      <c r="J77">
        <f t="shared" si="1"/>
        <v>3.9273156243779918E-3</v>
      </c>
      <c r="K77">
        <f t="shared" si="2"/>
        <v>-8.4512315575566979E-4</v>
      </c>
      <c r="L77">
        <f t="shared" si="3"/>
        <v>1.5412713854118262E-3</v>
      </c>
      <c r="M77">
        <f t="shared" si="4"/>
        <v>2.3863945411674962E-3</v>
      </c>
      <c r="N77">
        <f t="shared" si="5"/>
        <v>-2.7404020028105473E-4</v>
      </c>
      <c r="O77">
        <f t="shared" si="6"/>
        <v>5.4951260846025302E-3</v>
      </c>
    </row>
    <row r="78" spans="1:15" x14ac:dyDescent="0.2">
      <c r="A78">
        <f t="shared" si="10"/>
        <v>45</v>
      </c>
      <c r="B78">
        <f t="shared" si="11"/>
        <v>1.0467395472325495E-3</v>
      </c>
      <c r="C78" s="11">
        <v>0</v>
      </c>
      <c r="E78">
        <f t="shared" si="0"/>
        <v>0</v>
      </c>
      <c r="F78" s="11">
        <v>0</v>
      </c>
      <c r="I78">
        <f t="shared" si="9"/>
        <v>4.0232303303162614E-3</v>
      </c>
      <c r="J78">
        <f t="shared" si="1"/>
        <v>3.8273286443149066E-3</v>
      </c>
      <c r="K78">
        <f t="shared" si="2"/>
        <v>-8.2926364556758258E-4</v>
      </c>
      <c r="L78">
        <f t="shared" si="3"/>
        <v>1.4860607112153984E-3</v>
      </c>
      <c r="M78">
        <f t="shared" si="4"/>
        <v>2.3153243567829809E-3</v>
      </c>
      <c r="N78">
        <f t="shared" si="5"/>
        <v>-2.7063142603742546E-4</v>
      </c>
      <c r="O78">
        <f t="shared" si="6"/>
        <v>5.3657177050693431E-3</v>
      </c>
    </row>
    <row r="79" spans="1:15" x14ac:dyDescent="0.2">
      <c r="A79">
        <f t="shared" si="10"/>
        <v>46</v>
      </c>
      <c r="B79">
        <f t="shared" si="11"/>
        <v>9.9440256987092207E-4</v>
      </c>
      <c r="C79" s="11">
        <v>0</v>
      </c>
      <c r="E79">
        <f t="shared" si="0"/>
        <v>0</v>
      </c>
      <c r="F79" s="11">
        <v>0</v>
      </c>
      <c r="I79">
        <f t="shared" si="9"/>
        <v>3.9359281276472027E-3</v>
      </c>
      <c r="J79">
        <f t="shared" si="1"/>
        <v>3.7286824532802272E-3</v>
      </c>
      <c r="K79">
        <f t="shared" si="2"/>
        <v>-8.1319508848129939E-4</v>
      </c>
      <c r="L79">
        <f t="shared" si="3"/>
        <v>1.4327810301421491E-3</v>
      </c>
      <c r="M79">
        <f t="shared" si="4"/>
        <v>2.245976118623449E-3</v>
      </c>
      <c r="N79">
        <f t="shared" si="5"/>
        <v>-2.6700235706720573E-4</v>
      </c>
      <c r="O79">
        <f t="shared" si="6"/>
        <v>5.2372623060996807E-3</v>
      </c>
    </row>
    <row r="80" spans="1:15" x14ac:dyDescent="0.2">
      <c r="A80">
        <f t="shared" si="10"/>
        <v>47</v>
      </c>
      <c r="B80">
        <f t="shared" si="11"/>
        <v>9.4468244137737591E-4</v>
      </c>
      <c r="C80" s="11">
        <v>0</v>
      </c>
      <c r="E80">
        <f t="shared" si="0"/>
        <v>0</v>
      </c>
      <c r="F80" s="11">
        <v>0</v>
      </c>
      <c r="I80">
        <f t="shared" si="9"/>
        <v>3.8486689111237853E-3</v>
      </c>
      <c r="J80">
        <f t="shared" si="1"/>
        <v>3.6314488915443009E-3</v>
      </c>
      <c r="K80">
        <f t="shared" si="2"/>
        <v>-7.9696597382735606E-4</v>
      </c>
      <c r="L80">
        <f t="shared" si="3"/>
        <v>1.3813672820746083E-3</v>
      </c>
      <c r="M80">
        <f t="shared" si="4"/>
        <v>2.1783332559019643E-3</v>
      </c>
      <c r="N80">
        <f t="shared" si="5"/>
        <v>-2.6317884043191225E-4</v>
      </c>
      <c r="O80">
        <f t="shared" si="6"/>
        <v>5.1099216818115689E-3</v>
      </c>
    </row>
    <row r="81" spans="1:15" x14ac:dyDescent="0.2">
      <c r="A81">
        <f t="shared" si="10"/>
        <v>48</v>
      </c>
      <c r="B81">
        <f t="shared" si="11"/>
        <v>8.9744831930850706E-4</v>
      </c>
      <c r="C81" s="11">
        <v>0</v>
      </c>
      <c r="E81">
        <f t="shared" si="0"/>
        <v>0</v>
      </c>
      <c r="F81" s="11">
        <v>0</v>
      </c>
      <c r="I81">
        <f t="shared" si="9"/>
        <v>3.7616146001928324E-3</v>
      </c>
      <c r="J81">
        <f t="shared" si="1"/>
        <v>3.5356909354599167E-3</v>
      </c>
      <c r="K81">
        <f t="shared" si="2"/>
        <v>-7.806209225776254E-4</v>
      </c>
      <c r="L81">
        <f t="shared" si="3"/>
        <v>1.3317564645515319E-3</v>
      </c>
      <c r="M81">
        <f t="shared" si="4"/>
        <v>2.1123773871291572E-3</v>
      </c>
      <c r="N81">
        <f t="shared" si="5"/>
        <v>-2.5918486780173876E-4</v>
      </c>
      <c r="O81">
        <f t="shared" si="6"/>
        <v>4.9838415861103618E-3</v>
      </c>
    </row>
    <row r="82" spans="1:15" x14ac:dyDescent="0.2">
      <c r="A82">
        <f t="shared" si="10"/>
        <v>49</v>
      </c>
      <c r="B82">
        <f t="shared" si="11"/>
        <v>8.5257590334308171E-4</v>
      </c>
      <c r="C82" s="11">
        <v>0</v>
      </c>
      <c r="E82">
        <f t="shared" si="0"/>
        <v>0</v>
      </c>
      <c r="F82" s="11">
        <v>0</v>
      </c>
      <c r="I82">
        <f t="shared" si="9"/>
        <v>3.6749127902437097E-3</v>
      </c>
      <c r="J82">
        <f t="shared" si="1"/>
        <v>3.4414633407807904E-3</v>
      </c>
      <c r="K82">
        <f t="shared" si="2"/>
        <v>-7.6420093557370416E-4</v>
      </c>
      <c r="L82">
        <f t="shared" si="3"/>
        <v>1.2838875752608217E-3</v>
      </c>
      <c r="M82">
        <f t="shared" si="4"/>
        <v>2.0480885108345257E-3</v>
      </c>
      <c r="N82">
        <f t="shared" si="5"/>
        <v>-2.5504268959817476E-4</v>
      </c>
      <c r="O82">
        <f t="shared" si="6"/>
        <v>4.8591528365023069E-3</v>
      </c>
    </row>
    <row r="83" spans="1:15" x14ac:dyDescent="0.2">
      <c r="A83">
        <f t="shared" si="10"/>
        <v>50</v>
      </c>
      <c r="B83">
        <f t="shared" si="11"/>
        <v>8.0994710817592762E-4</v>
      </c>
      <c r="C83" s="11">
        <v>0</v>
      </c>
      <c r="E83">
        <f t="shared" si="0"/>
        <v>0</v>
      </c>
      <c r="F83" s="11">
        <v>0</v>
      </c>
      <c r="I83">
        <f t="shared" si="9"/>
        <v>3.5886977052306478E-3</v>
      </c>
      <c r="J83">
        <f t="shared" si="1"/>
        <v>3.3488132462174292E-3</v>
      </c>
      <c r="K83">
        <f t="shared" si="2"/>
        <v>-7.4774362726326611E-4</v>
      </c>
      <c r="L83">
        <f t="shared" si="3"/>
        <v>1.2377015556853234E-3</v>
      </c>
      <c r="M83">
        <f t="shared" si="4"/>
        <v>1.98544518294859E-3</v>
      </c>
      <c r="N83">
        <f t="shared" si="5"/>
        <v>-2.5077292261816797E-4</v>
      </c>
      <c r="O83">
        <f t="shared" si="6"/>
        <v>4.7359723512609454E-3</v>
      </c>
    </row>
    <row r="84" spans="1:15" x14ac:dyDescent="0.2">
      <c r="A84">
        <f t="shared" si="10"/>
        <v>51</v>
      </c>
      <c r="B84">
        <f t="shared" si="11"/>
        <v>7.6944975276713125E-4</v>
      </c>
      <c r="C84" s="11">
        <v>0</v>
      </c>
      <c r="E84">
        <f t="shared" si="0"/>
        <v>0</v>
      </c>
      <c r="F84" s="11">
        <v>0</v>
      </c>
      <c r="I84">
        <f t="shared" si="9"/>
        <v>3.5030910936894128E-3</v>
      </c>
      <c r="J84">
        <f t="shared" si="1"/>
        <v>3.2577807395068829E-3</v>
      </c>
      <c r="K84">
        <f t="shared" si="2"/>
        <v>-7.3128344574796154E-4</v>
      </c>
      <c r="L84">
        <f t="shared" si="3"/>
        <v>1.1931412359092507E-3</v>
      </c>
      <c r="M84">
        <f t="shared" si="4"/>
        <v>1.9244246816572121E-3</v>
      </c>
      <c r="N84">
        <f t="shared" si="5"/>
        <v>-2.4639465149655065E-4</v>
      </c>
      <c r="O84">
        <f t="shared" si="6"/>
        <v>4.6144041237135766E-3</v>
      </c>
    </row>
    <row r="85" spans="1:15" x14ac:dyDescent="0.2">
      <c r="A85">
        <f t="shared" si="10"/>
        <v>52</v>
      </c>
      <c r="B85">
        <f t="shared" si="11"/>
        <v>7.3097726512877468E-4</v>
      </c>
      <c r="C85" s="11">
        <v>0</v>
      </c>
      <c r="E85">
        <f t="shared" si="0"/>
        <v>0</v>
      </c>
      <c r="F85" s="11">
        <v>0</v>
      </c>
      <c r="I85">
        <f t="shared" si="9"/>
        <v>3.4182030713192867E-3</v>
      </c>
      <c r="J85">
        <f t="shared" si="1"/>
        <v>3.1683993881480989E-3</v>
      </c>
      <c r="K85">
        <f t="shared" si="2"/>
        <v>-7.1485187990326718E-4</v>
      </c>
      <c r="L85">
        <f t="shared" si="3"/>
        <v>1.1501512805901005E-3</v>
      </c>
      <c r="M85">
        <f t="shared" si="4"/>
        <v>1.8650031604933676E-3</v>
      </c>
      <c r="N85">
        <f t="shared" si="5"/>
        <v>-2.4192552434444656E-4</v>
      </c>
      <c r="O85">
        <f t="shared" si="6"/>
        <v>4.4945401372101608E-3</v>
      </c>
    </row>
    <row r="86" spans="1:15" x14ac:dyDescent="0.2">
      <c r="A86">
        <f t="shared" si="10"/>
        <v>53</v>
      </c>
      <c r="B86">
        <f t="shared" si="11"/>
        <v>6.9442840187233595E-4</v>
      </c>
      <c r="C86" s="11">
        <v>0</v>
      </c>
      <c r="E86">
        <f t="shared" si="0"/>
        <v>0</v>
      </c>
      <c r="F86" s="11">
        <v>0</v>
      </c>
      <c r="I86">
        <f t="shared" si="9"/>
        <v>3.3341329131298331E-3</v>
      </c>
      <c r="J86">
        <f t="shared" si="1"/>
        <v>3.0806967368365136E-3</v>
      </c>
      <c r="K86">
        <f t="shared" si="2"/>
        <v>-6.9847765428978888E-4</v>
      </c>
      <c r="L86">
        <f t="shared" si="3"/>
        <v>1.1086781360983089E-3</v>
      </c>
      <c r="M86">
        <f t="shared" si="4"/>
        <v>1.8071557903880982E-3</v>
      </c>
      <c r="N86">
        <f t="shared" si="5"/>
        <v>-2.3738184288336263E-4</v>
      </c>
      <c r="O86">
        <f t="shared" si="6"/>
        <v>4.376461224143053E-3</v>
      </c>
    </row>
    <row r="87" spans="1:15" x14ac:dyDescent="0.2">
      <c r="A87">
        <f t="shared" si="10"/>
        <v>54</v>
      </c>
      <c r="B87">
        <f t="shared" si="11"/>
        <v>6.5970698177871912E-4</v>
      </c>
      <c r="C87" s="11">
        <v>0</v>
      </c>
      <c r="E87">
        <f t="shared" si="0"/>
        <v>0</v>
      </c>
      <c r="F87" s="11">
        <v>0</v>
      </c>
      <c r="I87">
        <f t="shared" si="9"/>
        <v>3.250969797989512E-3</v>
      </c>
      <c r="J87">
        <f t="shared" si="1"/>
        <v>2.9946947735196663E-3</v>
      </c>
      <c r="K87">
        <f t="shared" si="2"/>
        <v>-6.8218691253676717E-4</v>
      </c>
      <c r="L87">
        <f t="shared" si="3"/>
        <v>1.0686699788244717E-3</v>
      </c>
      <c r="M87">
        <f t="shared" si="4"/>
        <v>1.7508568913612392E-3</v>
      </c>
      <c r="N87">
        <f t="shared" si="5"/>
        <v>-2.3277864737760432E-4</v>
      </c>
      <c r="O87">
        <f t="shared" si="6"/>
        <v>4.2602378722022402E-3</v>
      </c>
    </row>
    <row r="88" spans="1:15" x14ac:dyDescent="0.2">
      <c r="A88">
        <f t="shared" si="10"/>
        <v>55</v>
      </c>
      <c r="B88">
        <f t="shared" si="11"/>
        <v>6.2672163268978317E-4</v>
      </c>
      <c r="C88" s="11">
        <v>0</v>
      </c>
      <c r="E88">
        <f t="shared" si="0"/>
        <v>0</v>
      </c>
      <c r="F88" s="11">
        <v>0</v>
      </c>
      <c r="I88">
        <f t="shared" si="9"/>
        <v>3.1687935082593869E-3</v>
      </c>
      <c r="J88">
        <f t="shared" si="1"/>
        <v>2.9104103658898111E-3</v>
      </c>
      <c r="K88">
        <f t="shared" si="2"/>
        <v>-6.6600338984183066E-4</v>
      </c>
      <c r="L88">
        <f t="shared" si="3"/>
        <v>1.030076664651764E-3</v>
      </c>
      <c r="M88">
        <f t="shared" si="4"/>
        <v>1.6960800544935945E-3</v>
      </c>
      <c r="N88">
        <f t="shared" si="5"/>
        <v>-2.2812979665147982E-4</v>
      </c>
      <c r="O88">
        <f t="shared" si="6"/>
        <v>4.1459309808768389E-3</v>
      </c>
    </row>
    <row r="89" spans="1:15" x14ac:dyDescent="0.2">
      <c r="A89">
        <f t="shared" si="10"/>
        <v>56</v>
      </c>
      <c r="B89">
        <f t="shared" si="11"/>
        <v>5.9538555105529399E-4</v>
      </c>
      <c r="C89" s="11">
        <v>0</v>
      </c>
      <c r="E89">
        <f t="shared" si="0"/>
        <v>0</v>
      </c>
      <c r="F89" s="11">
        <v>0</v>
      </c>
      <c r="I89">
        <f t="shared" si="9"/>
        <v>3.0876750870494798E-3</v>
      </c>
      <c r="J89">
        <f t="shared" si="1"/>
        <v>2.8278556700293087E-3</v>
      </c>
      <c r="K89">
        <f t="shared" si="2"/>
        <v>-6.4994857519626759E-4</v>
      </c>
      <c r="L89">
        <f t="shared" si="3"/>
        <v>9.9284967958917733E-4</v>
      </c>
      <c r="M89">
        <f t="shared" si="4"/>
        <v>1.6427982547854453E-3</v>
      </c>
      <c r="N89">
        <f t="shared" si="5"/>
        <v>-2.2344804346243228E-4</v>
      </c>
      <c r="O89">
        <f t="shared" si="6"/>
        <v>4.0335925710489051E-3</v>
      </c>
    </row>
    <row r="90" spans="1:15" x14ac:dyDescent="0.2">
      <c r="A90">
        <f t="shared" si="10"/>
        <v>57</v>
      </c>
      <c r="B90">
        <f t="shared" si="11"/>
        <v>5.6561627350252923E-4</v>
      </c>
      <c r="C90" s="11">
        <v>0</v>
      </c>
      <c r="E90">
        <f t="shared" si="0"/>
        <v>0</v>
      </c>
      <c r="F90" s="11">
        <v>0</v>
      </c>
      <c r="I90">
        <f t="shared" si="9"/>
        <v>3.0076774554973927E-3</v>
      </c>
      <c r="J90">
        <f t="shared" si="1"/>
        <v>2.7470385128297832E-3</v>
      </c>
      <c r="K90">
        <f t="shared" si="2"/>
        <v>-6.340418639121584E-4</v>
      </c>
      <c r="L90">
        <f t="shared" si="3"/>
        <v>9.5694209155937815E-4</v>
      </c>
      <c r="M90">
        <f t="shared" si="4"/>
        <v>1.5909839554715365E-3</v>
      </c>
      <c r="N90">
        <f t="shared" si="5"/>
        <v>-2.1874510548672161E-4</v>
      </c>
      <c r="O90">
        <f t="shared" si="6"/>
        <v>3.9232664503697327E-3</v>
      </c>
    </row>
    <row r="91" spans="1:15" x14ac:dyDescent="0.2">
      <c r="A91">
        <f t="shared" si="10"/>
        <v>58</v>
      </c>
      <c r="B91">
        <f t="shared" si="11"/>
        <v>5.3733545982740272E-4</v>
      </c>
      <c r="C91" s="11">
        <v>0</v>
      </c>
      <c r="E91">
        <f t="shared" si="0"/>
        <v>0</v>
      </c>
      <c r="F91" s="11">
        <v>0</v>
      </c>
      <c r="I91">
        <f t="shared" si="9"/>
        <v>2.9288559923381584E-3</v>
      </c>
      <c r="J91">
        <f t="shared" si="1"/>
        <v>2.6679627497162932E-3</v>
      </c>
      <c r="K91">
        <f t="shared" si="2"/>
        <v>-6.1830070099651204E-4</v>
      </c>
      <c r="L91">
        <f t="shared" si="3"/>
        <v>9.2230850333331323E-4</v>
      </c>
      <c r="M91">
        <f t="shared" si="4"/>
        <v>1.5406092043298253E-3</v>
      </c>
      <c r="N91">
        <f t="shared" si="5"/>
        <v>-2.1403173216051684E-4</v>
      </c>
      <c r="O91">
        <f t="shared" si="6"/>
        <v>3.8149888369612027E-3</v>
      </c>
    </row>
    <row r="92" spans="1:15" x14ac:dyDescent="0.2">
      <c r="A92">
        <f t="shared" si="10"/>
        <v>59</v>
      </c>
      <c r="B92">
        <f t="shared" si="11"/>
        <v>5.1046868683603253E-4</v>
      </c>
      <c r="C92" s="11">
        <v>0</v>
      </c>
      <c r="E92">
        <f t="shared" si="0"/>
        <v>0</v>
      </c>
      <c r="F92" s="11">
        <v>0</v>
      </c>
      <c r="I92">
        <f t="shared" si="9"/>
        <v>2.851259077910596E-3</v>
      </c>
      <c r="J92">
        <f t="shared" si="1"/>
        <v>2.5906285991228605E-3</v>
      </c>
      <c r="K92">
        <f t="shared" si="2"/>
        <v>-6.0274071588800788E-4</v>
      </c>
      <c r="L92">
        <f t="shared" si="3"/>
        <v>8.8890500660221503E-4</v>
      </c>
      <c r="M92">
        <f t="shared" si="4"/>
        <v>1.491645722490223E-3</v>
      </c>
      <c r="N92">
        <f t="shared" si="5"/>
        <v>-2.0931776760622735E-4</v>
      </c>
      <c r="O92">
        <f t="shared" si="6"/>
        <v>3.7087889438450275E-3</v>
      </c>
    </row>
    <row r="93" spans="1:15" x14ac:dyDescent="0.2">
      <c r="A93">
        <f t="shared" si="10"/>
        <v>60</v>
      </c>
      <c r="B93">
        <f t="shared" si="11"/>
        <v>4.849452524942309E-4</v>
      </c>
      <c r="C93" s="11">
        <v>0</v>
      </c>
      <c r="E93">
        <f t="shared" si="0"/>
        <v>0</v>
      </c>
      <c r="F93" s="11">
        <v>0</v>
      </c>
      <c r="I93">
        <f t="shared" si="9"/>
        <v>2.7749286046283099E-3</v>
      </c>
      <c r="J93">
        <f t="shared" si="1"/>
        <v>2.5150329550853437E-3</v>
      </c>
      <c r="K93">
        <f t="shared" si="2"/>
        <v>-5.8737584904396524E-4</v>
      </c>
      <c r="L93">
        <f t="shared" si="3"/>
        <v>8.5668913717628042E-4</v>
      </c>
      <c r="M93">
        <f t="shared" si="4"/>
        <v>1.4440649862202458E-3</v>
      </c>
      <c r="N93">
        <f t="shared" si="5"/>
        <v>-2.0461220986154986E-4</v>
      </c>
      <c r="O93">
        <f t="shared" si="6"/>
        <v>3.6046895263704805E-3</v>
      </c>
    </row>
    <row r="94" spans="1:15" x14ac:dyDescent="0.2">
      <c r="A94">
        <f t="shared" si="10"/>
        <v>61</v>
      </c>
      <c r="B94">
        <f t="shared" si="11"/>
        <v>4.6069798986951934E-4</v>
      </c>
      <c r="C94" s="11">
        <v>0</v>
      </c>
      <c r="E94">
        <f t="shared" si="0"/>
        <v>0</v>
      </c>
      <c r="F94" s="11">
        <v>0</v>
      </c>
      <c r="I94">
        <f t="shared" si="9"/>
        <v>2.6999004558325808E-3</v>
      </c>
      <c r="J94">
        <f t="shared" si="1"/>
        <v>2.4411696792416217E-3</v>
      </c>
      <c r="K94">
        <f t="shared" si="2"/>
        <v>-5.722184708386646E-4</v>
      </c>
      <c r="L94">
        <f t="shared" si="3"/>
        <v>8.2561983129809664E-4</v>
      </c>
      <c r="M94">
        <f t="shared" si="4"/>
        <v>1.3978383021367613E-3</v>
      </c>
      <c r="N94">
        <f t="shared" si="5"/>
        <v>-1.9992326661701163E-4</v>
      </c>
      <c r="O94">
        <f t="shared" si="6"/>
        <v>3.5027073947860223E-3</v>
      </c>
    </row>
    <row r="95" spans="1:15" x14ac:dyDescent="0.2">
      <c r="A95">
        <f t="shared" si="10"/>
        <v>62</v>
      </c>
      <c r="B95">
        <f t="shared" si="11"/>
        <v>4.3766309037604337E-4</v>
      </c>
      <c r="C95" s="11">
        <v>0</v>
      </c>
      <c r="E95">
        <f t="shared" si="0"/>
        <v>0</v>
      </c>
      <c r="F95" s="11">
        <v>0</v>
      </c>
      <c r="I95">
        <f t="shared" si="9"/>
        <v>2.6262049548394077E-3</v>
      </c>
      <c r="J95">
        <f t="shared" si="1"/>
        <v>2.3690298734571264E-3</v>
      </c>
      <c r="K95">
        <f t="shared" si="2"/>
        <v>-5.572794932090496E-4</v>
      </c>
      <c r="L95">
        <f t="shared" si="3"/>
        <v>7.9565738305779844E-4</v>
      </c>
      <c r="M95">
        <f t="shared" si="4"/>
        <v>1.352936876266848E-3</v>
      </c>
      <c r="N95">
        <f t="shared" si="5"/>
        <v>-1.9525840765670507E-4</v>
      </c>
      <c r="O95">
        <f t="shared" si="6"/>
        <v>3.4028538939817419E-3</v>
      </c>
    </row>
    <row r="96" spans="1:15" x14ac:dyDescent="0.2">
      <c r="A96">
        <f t="shared" si="10"/>
        <v>63</v>
      </c>
      <c r="B96">
        <f t="shared" si="11"/>
        <v>4.1577993585724117E-4</v>
      </c>
      <c r="C96" s="11">
        <v>0</v>
      </c>
      <c r="E96">
        <f t="shared" si="0"/>
        <v>0</v>
      </c>
      <c r="F96" s="11">
        <v>0</v>
      </c>
      <c r="I96">
        <f t="shared" si="9"/>
        <v>2.5538672858935576E-3</v>
      </c>
      <c r="J96">
        <f t="shared" si="1"/>
        <v>2.2986021342256951E-3</v>
      </c>
      <c r="K96">
        <f t="shared" si="2"/>
        <v>-5.4256847446008667E-4</v>
      </c>
      <c r="L96">
        <f t="shared" si="3"/>
        <v>7.6676340289595548E-4</v>
      </c>
      <c r="M96">
        <f t="shared" si="4"/>
        <v>1.3093318773560424E-3</v>
      </c>
      <c r="N96">
        <f t="shared" si="5"/>
        <v>-1.9062441418641094E-4</v>
      </c>
      <c r="O96">
        <f t="shared" si="6"/>
        <v>3.3051353523174268E-3</v>
      </c>
    </row>
    <row r="97" spans="1:15" x14ac:dyDescent="0.2">
      <c r="A97">
        <f t="shared" si="10"/>
        <v>64</v>
      </c>
      <c r="B97">
        <f t="shared" si="11"/>
        <v>3.9499093906437911E-4</v>
      </c>
      <c r="C97" s="11">
        <v>0</v>
      </c>
      <c r="E97">
        <f t="shared" si="0"/>
        <v>0</v>
      </c>
      <c r="F97" s="11">
        <v>0</v>
      </c>
      <c r="I97">
        <f t="shared" si="9"/>
        <v>2.4829078886483948E-3</v>
      </c>
      <c r="J97">
        <f t="shared" si="1"/>
        <v>2.2298727899313499E-3</v>
      </c>
      <c r="K97">
        <f t="shared" si="2"/>
        <v>-5.2809371761954993E-4</v>
      </c>
      <c r="L97">
        <f t="shared" si="3"/>
        <v>7.3890077717935095E-4</v>
      </c>
      <c r="M97">
        <f t="shared" si="4"/>
        <v>1.2669944947989011E-3</v>
      </c>
      <c r="N97">
        <f t="shared" si="5"/>
        <v>-1.8602742522336472E-4</v>
      </c>
      <c r="O97">
        <f t="shared" si="6"/>
        <v>3.2095535013449174E-3</v>
      </c>
    </row>
    <row r="98" spans="1:15" x14ac:dyDescent="0.2">
      <c r="A98">
        <f t="shared" si="10"/>
        <v>65</v>
      </c>
      <c r="B98">
        <f t="shared" si="11"/>
        <v>3.7524139211116012E-4</v>
      </c>
      <c r="C98" s="11">
        <v>0</v>
      </c>
      <c r="E98">
        <f t="shared" si="0"/>
        <v>0</v>
      </c>
      <c r="F98" s="11">
        <v>0</v>
      </c>
      <c r="I98">
        <f t="shared" si="9"/>
        <v>2.4133428277011912E-3</v>
      </c>
      <c r="J98">
        <f t="shared" si="1"/>
        <v>2.1628261219956996E-3</v>
      </c>
      <c r="K98">
        <f t="shared" si="2"/>
        <v>-5.1386236271070676E-4</v>
      </c>
      <c r="L98">
        <f t="shared" si="3"/>
        <v>7.1203362883403253E-4</v>
      </c>
      <c r="M98">
        <f t="shared" si="4"/>
        <v>1.2258959915447394E-3</v>
      </c>
      <c r="N98">
        <f t="shared" si="5"/>
        <v>-1.8147298121249698E-4</v>
      </c>
      <c r="O98">
        <f t="shared" si="6"/>
        <v>3.1161058681330269E-3</v>
      </c>
    </row>
    <row r="99" spans="1:15" x14ac:dyDescent="0.2">
      <c r="A99">
        <f t="shared" si="10"/>
        <v>66</v>
      </c>
      <c r="B99">
        <f t="shared" si="11"/>
        <v>3.5647932250560207E-4</v>
      </c>
      <c r="C99" s="11">
        <v>0</v>
      </c>
      <c r="E99">
        <f t="shared" ref="E99:E133" si="12">(F99+$G$30*E98)</f>
        <v>0</v>
      </c>
      <c r="F99" s="11">
        <v>0</v>
      </c>
      <c r="I99">
        <f t="shared" si="9"/>
        <v>2.3451841386293191E-3</v>
      </c>
      <c r="J99">
        <f t="shared" ref="J99:J133" si="13">($M$25*I99+$M$26*B99+$M$27*E99)</f>
        <v>2.0974445708780674E-3</v>
      </c>
      <c r="K99">
        <f t="shared" ref="K99:K133" si="14">($S$25*I99+$S$26*B99+$S$27*E99)</f>
        <v>-4.9988047329120892E-4</v>
      </c>
      <c r="L99">
        <f t="shared" ref="L99:L133" si="15">($B$3*I99+(1-$B$3)*(K99+B99))</f>
        <v>6.861272790193684E-4</v>
      </c>
      <c r="M99">
        <f t="shared" ref="M99:M133" si="16">((1-$B$3)*B99+$B$3*(I99-K99))</f>
        <v>1.1860077523105775E-3</v>
      </c>
      <c r="N99">
        <f t="shared" ref="N99:N133" si="17">($M$6*(B99+K99-I99)*$B$21)</f>
        <v>-1.7696606502506143E-4</v>
      </c>
      <c r="O99">
        <f t="shared" ref="O99:O133" si="18">($B$19^(1-$B$6)*J99-$B$4*$A$15*(1-$A$15)^(-$B$7)*K99)</f>
        <v>3.0247861418082667E-3</v>
      </c>
    </row>
    <row r="100" spans="1:15" x14ac:dyDescent="0.2">
      <c r="A100">
        <f t="shared" si="10"/>
        <v>67</v>
      </c>
      <c r="B100">
        <f t="shared" si="11"/>
        <v>3.3865535638032194E-4</v>
      </c>
      <c r="C100" s="11">
        <v>0</v>
      </c>
      <c r="E100">
        <f t="shared" si="12"/>
        <v>0</v>
      </c>
      <c r="F100" s="11">
        <v>0</v>
      </c>
      <c r="I100">
        <f t="shared" ref="I100:I133" si="19">($P$25*I99+$P$26*B99+$P$27*E99)</f>
        <v>2.2784401518929276E-3</v>
      </c>
      <c r="J100">
        <f t="shared" si="13"/>
        <v>2.0337089278409585E-3</v>
      </c>
      <c r="K100">
        <f t="shared" si="14"/>
        <v>-4.8615311758739763E-4</v>
      </c>
      <c r="L100">
        <f t="shared" si="15"/>
        <v>6.6114820982625876E-4</v>
      </c>
      <c r="M100">
        <f t="shared" si="16"/>
        <v>1.1473013274136564E-3</v>
      </c>
      <c r="N100">
        <f t="shared" si="17"/>
        <v>-1.7251114048711137E-4</v>
      </c>
      <c r="O100">
        <f t="shared" si="18"/>
        <v>2.9355845158347245E-3</v>
      </c>
    </row>
    <row r="101" spans="1:15" x14ac:dyDescent="0.2">
      <c r="A101">
        <f t="shared" si="10"/>
        <v>68</v>
      </c>
      <c r="B101">
        <f t="shared" si="11"/>
        <v>3.2172258856130585E-4</v>
      </c>
      <c r="C101" s="11">
        <v>0</v>
      </c>
      <c r="E101">
        <f t="shared" si="12"/>
        <v>0</v>
      </c>
      <c r="F101" s="11">
        <v>0</v>
      </c>
      <c r="I101">
        <f t="shared" si="19"/>
        <v>2.2131157958941937E-3</v>
      </c>
      <c r="J101">
        <f t="shared" si="13"/>
        <v>1.9715985133419633E-3</v>
      </c>
      <c r="K101">
        <f t="shared" si="14"/>
        <v>-4.7268444453516201E-4</v>
      </c>
      <c r="L101">
        <f t="shared" si="15"/>
        <v>6.3706402798216044E-4</v>
      </c>
      <c r="M101">
        <f t="shared" si="16"/>
        <v>1.1097484725173224E-3</v>
      </c>
      <c r="N101">
        <f t="shared" si="17"/>
        <v>-1.6811218857728361E-4</v>
      </c>
      <c r="O101">
        <f t="shared" si="18"/>
        <v>2.8484880074713882E-3</v>
      </c>
    </row>
    <row r="102" spans="1:15" x14ac:dyDescent="0.2">
      <c r="A102">
        <f t="shared" si="10"/>
        <v>69</v>
      </c>
      <c r="B102">
        <f t="shared" si="11"/>
        <v>3.0563645913324051E-4</v>
      </c>
      <c r="C102" s="11">
        <v>0</v>
      </c>
      <c r="E102">
        <f t="shared" si="12"/>
        <v>0</v>
      </c>
      <c r="F102" s="11">
        <v>0</v>
      </c>
      <c r="I102">
        <f t="shared" si="19"/>
        <v>2.1492128804117684E-3</v>
      </c>
      <c r="J102">
        <f t="shared" si="13"/>
        <v>1.9110913428644631E-3</v>
      </c>
      <c r="K102">
        <f t="shared" si="14"/>
        <v>-4.5947775502137633E-4</v>
      </c>
      <c r="L102">
        <f t="shared" si="15"/>
        <v>6.1384342954516548E-4</v>
      </c>
      <c r="M102">
        <f t="shared" si="16"/>
        <v>1.0733211845665419E-3</v>
      </c>
      <c r="N102">
        <f t="shared" si="17"/>
        <v>-1.63772741425771E-4</v>
      </c>
      <c r="O102">
        <f t="shared" si="18"/>
        <v>2.7634807557647364E-3</v>
      </c>
    </row>
    <row r="103" spans="1:15" x14ac:dyDescent="0.2">
      <c r="A103">
        <f t="shared" si="10"/>
        <v>70</v>
      </c>
      <c r="B103">
        <f t="shared" si="11"/>
        <v>2.9035463617657848E-4</v>
      </c>
      <c r="C103" s="11">
        <v>0</v>
      </c>
      <c r="E103">
        <f t="shared" si="12"/>
        <v>0</v>
      </c>
      <c r="F103" s="11">
        <v>0</v>
      </c>
      <c r="I103">
        <f t="shared" si="19"/>
        <v>2.0867303615614116E-3</v>
      </c>
      <c r="J103">
        <f t="shared" si="13"/>
        <v>1.8521642809534342E-3</v>
      </c>
      <c r="K103">
        <f t="shared" si="14"/>
        <v>-4.465355686037489E-4</v>
      </c>
      <c r="L103">
        <f t="shared" si="15"/>
        <v>5.9145616556902352E-4</v>
      </c>
      <c r="M103">
        <f t="shared" si="16"/>
        <v>1.0379917341727725E-3</v>
      </c>
      <c r="N103">
        <f t="shared" si="17"/>
        <v>-1.594959142391881E-4</v>
      </c>
      <c r="O103">
        <f t="shared" si="18"/>
        <v>2.6805442993583111E-3</v>
      </c>
    </row>
    <row r="104" spans="1:15" x14ac:dyDescent="0.2">
      <c r="A104">
        <f t="shared" si="10"/>
        <v>71</v>
      </c>
      <c r="B104">
        <f t="shared" si="11"/>
        <v>2.7583690436774953E-4</v>
      </c>
      <c r="C104" s="11">
        <v>0</v>
      </c>
      <c r="E104">
        <f t="shared" si="12"/>
        <v>0</v>
      </c>
      <c r="F104" s="11">
        <v>0</v>
      </c>
      <c r="I104">
        <f t="shared" si="19"/>
        <v>2.0256645893698129E-3</v>
      </c>
      <c r="J104">
        <f t="shared" si="13"/>
        <v>1.7947931841790865E-3</v>
      </c>
      <c r="K104">
        <f t="shared" si="14"/>
        <v>-4.3385968597158404E-4</v>
      </c>
      <c r="L104">
        <f t="shared" si="15"/>
        <v>5.6987300872071451E-4</v>
      </c>
      <c r="M104">
        <f t="shared" si="16"/>
        <v>1.0037326946922987E-3</v>
      </c>
      <c r="N104">
        <f t="shared" si="17"/>
        <v>-1.5528443526923718E-4</v>
      </c>
      <c r="O104">
        <f t="shared" si="18"/>
        <v>2.5996578353289783E-3</v>
      </c>
    </row>
    <row r="105" spans="1:15" x14ac:dyDescent="0.2">
      <c r="A105">
        <f t="shared" si="10"/>
        <v>72</v>
      </c>
      <c r="B105">
        <f t="shared" si="11"/>
        <v>2.6204505914936203E-4</v>
      </c>
      <c r="C105" s="11">
        <v>0</v>
      </c>
      <c r="E105">
        <f t="shared" si="12"/>
        <v>0</v>
      </c>
      <c r="F105" s="11">
        <v>0</v>
      </c>
      <c r="I105">
        <f t="shared" si="19"/>
        <v>1.9660095389880494E-3</v>
      </c>
      <c r="J105">
        <f t="shared" si="13"/>
        <v>1.7389530337098818E-3</v>
      </c>
      <c r="K105">
        <f t="shared" si="14"/>
        <v>-4.2145124739545404E-4</v>
      </c>
      <c r="L105">
        <f t="shared" si="15"/>
        <v>5.4906572083195505E-4</v>
      </c>
      <c r="M105">
        <f t="shared" si="16"/>
        <v>9.705169682274091E-4</v>
      </c>
      <c r="N105">
        <f t="shared" si="17"/>
        <v>-1.5114067393665008E-4</v>
      </c>
      <c r="O105">
        <f t="shared" si="18"/>
        <v>2.5207984601914881E-3</v>
      </c>
    </row>
    <row r="106" spans="1:15" x14ac:dyDescent="0.2">
      <c r="A106">
        <f t="shared" si="10"/>
        <v>73</v>
      </c>
      <c r="B106">
        <f t="shared" si="11"/>
        <v>2.4894280619189394E-4</v>
      </c>
      <c r="C106" s="11">
        <v>0</v>
      </c>
      <c r="E106">
        <f t="shared" si="12"/>
        <v>0</v>
      </c>
      <c r="F106" s="11">
        <v>0</v>
      </c>
      <c r="I106">
        <f t="shared" si="19"/>
        <v>1.9077570265138423E-3</v>
      </c>
      <c r="J106">
        <f t="shared" si="13"/>
        <v>1.6846180581375479E-3</v>
      </c>
      <c r="K106">
        <f t="shared" si="14"/>
        <v>-4.093107874000445E-4</v>
      </c>
      <c r="L106">
        <f t="shared" si="15"/>
        <v>5.2900702136584698E-4</v>
      </c>
      <c r="M106">
        <f t="shared" si="16"/>
        <v>9.3831780876589153E-4</v>
      </c>
      <c r="N106">
        <f t="shared" si="17"/>
        <v>-1.4706666721578618E-4</v>
      </c>
      <c r="O106">
        <f t="shared" si="18"/>
        <v>2.4439413941485391E-3</v>
      </c>
    </row>
    <row r="107" spans="1:15" x14ac:dyDescent="0.2">
      <c r="A107">
        <f t="shared" si="10"/>
        <v>74</v>
      </c>
      <c r="B107">
        <f t="shared" si="11"/>
        <v>2.3649566588229923E-4</v>
      </c>
      <c r="C107" s="11">
        <v>0</v>
      </c>
      <c r="E107">
        <f t="shared" si="12"/>
        <v>0</v>
      </c>
      <c r="F107" s="11">
        <v>0</v>
      </c>
      <c r="I107">
        <f t="shared" si="19"/>
        <v>1.850896910337581E-3</v>
      </c>
      <c r="J107">
        <f t="shared" si="13"/>
        <v>1.6317618471599008E-3</v>
      </c>
      <c r="K107">
        <f t="shared" si="14"/>
        <v>-3.9743828588144705E-4</v>
      </c>
      <c r="L107">
        <f t="shared" si="15"/>
        <v>5.0967055677976177E-4</v>
      </c>
      <c r="M107">
        <f t="shared" si="16"/>
        <v>9.0710884266120893E-4</v>
      </c>
      <c r="N107">
        <f t="shared" si="17"/>
        <v>-1.4306414437950077E-4</v>
      </c>
      <c r="O107">
        <f t="shared" si="18"/>
        <v>2.3690601896026531E-3</v>
      </c>
    </row>
    <row r="108" spans="1:15" x14ac:dyDescent="0.2">
      <c r="A108">
        <f t="shared" si="10"/>
        <v>75</v>
      </c>
      <c r="B108">
        <f t="shared" si="11"/>
        <v>2.2467088258818426E-4</v>
      </c>
      <c r="C108" s="11">
        <v>0</v>
      </c>
      <c r="E108">
        <f t="shared" si="12"/>
        <v>0</v>
      </c>
      <c r="F108" s="11">
        <v>0</v>
      </c>
      <c r="I108">
        <f t="shared" si="19"/>
        <v>1.7954172788758153E-3</v>
      </c>
      <c r="J108">
        <f t="shared" si="13"/>
        <v>1.580357456692499E-3</v>
      </c>
      <c r="K108">
        <f t="shared" si="14"/>
        <v>-3.8583321587787572E-4</v>
      </c>
      <c r="L108">
        <f t="shared" si="15"/>
        <v>4.9103087076547746E-4</v>
      </c>
      <c r="M108">
        <f t="shared" si="16"/>
        <v>8.7686408664335318E-4</v>
      </c>
      <c r="N108">
        <f t="shared" si="17"/>
        <v>-1.3913455019843606E-4</v>
      </c>
      <c r="O108">
        <f t="shared" si="18"/>
        <v>2.2961269248885524E-3</v>
      </c>
    </row>
    <row r="109" spans="1:15" x14ac:dyDescent="0.2">
      <c r="A109">
        <f t="shared" si="10"/>
        <v>76</v>
      </c>
      <c r="B109">
        <f t="shared" si="11"/>
        <v>2.1343733845877503E-4</v>
      </c>
      <c r="C109" s="11">
        <v>0</v>
      </c>
      <c r="E109">
        <f t="shared" si="12"/>
        <v>0</v>
      </c>
      <c r="F109" s="11">
        <v>0</v>
      </c>
      <c r="I109">
        <f t="shared" si="19"/>
        <v>1.7413046255074177E-3</v>
      </c>
      <c r="J109">
        <f t="shared" si="13"/>
        <v>1.5303775059472837E-3</v>
      </c>
      <c r="K109">
        <f t="shared" si="14"/>
        <v>-3.7449458819115226E-4</v>
      </c>
      <c r="L109">
        <f t="shared" si="15"/>
        <v>4.7306337534755438E-4</v>
      </c>
      <c r="M109">
        <f t="shared" si="16"/>
        <v>8.475579635387067E-4</v>
      </c>
      <c r="N109">
        <f t="shared" si="17"/>
        <v>-1.3527906668371877E-4</v>
      </c>
      <c r="O109">
        <f t="shared" si="18"/>
        <v>2.2251123841303092E-3</v>
      </c>
    </row>
    <row r="110" spans="1:15" x14ac:dyDescent="0.2">
      <c r="A110">
        <f t="shared" si="10"/>
        <v>77</v>
      </c>
      <c r="B110">
        <f t="shared" si="11"/>
        <v>2.0276547153583627E-4</v>
      </c>
      <c r="C110" s="11">
        <v>0</v>
      </c>
      <c r="E110">
        <f t="shared" si="12"/>
        <v>0</v>
      </c>
      <c r="F110" s="11">
        <v>0</v>
      </c>
      <c r="I110">
        <f t="shared" si="19"/>
        <v>1.6885440114817526E-3</v>
      </c>
      <c r="J110">
        <f t="shared" si="13"/>
        <v>1.4817942669852822E-3</v>
      </c>
      <c r="K110">
        <f t="shared" si="14"/>
        <v>-3.634209930452974E-4</v>
      </c>
      <c r="L110">
        <f t="shared" si="15"/>
        <v>4.5574432282094338E-4</v>
      </c>
      <c r="M110">
        <f t="shared" si="16"/>
        <v>8.1916531586624089E-4</v>
      </c>
      <c r="N110">
        <f t="shared" si="17"/>
        <v>-1.3149863345715299E-4</v>
      </c>
      <c r="O110">
        <f t="shared" si="18"/>
        <v>2.1559862240760094E-3</v>
      </c>
    </row>
    <row r="111" spans="1:15" x14ac:dyDescent="0.2">
      <c r="A111">
        <f t="shared" si="10"/>
        <v>78</v>
      </c>
      <c r="B111">
        <f t="shared" si="11"/>
        <v>1.9262719795904446E-4</v>
      </c>
      <c r="C111" s="11">
        <v>0</v>
      </c>
      <c r="E111">
        <f t="shared" si="12"/>
        <v>0</v>
      </c>
      <c r="F111" s="11">
        <v>0</v>
      </c>
      <c r="I111">
        <f t="shared" si="19"/>
        <v>1.6371192175248072E-3</v>
      </c>
      <c r="J111">
        <f t="shared" si="13"/>
        <v>1.4345797472211082E-3</v>
      </c>
      <c r="K111">
        <f t="shared" si="14"/>
        <v>-3.5261063895815304E-4</v>
      </c>
      <c r="L111">
        <f t="shared" si="15"/>
        <v>4.390507785088633E-4</v>
      </c>
      <c r="M111">
        <f t="shared" si="16"/>
        <v>7.916614174670164E-4</v>
      </c>
      <c r="N111">
        <f t="shared" si="17"/>
        <v>-1.2779396682836738E-4</v>
      </c>
      <c r="O111">
        <f t="shared" si="18"/>
        <v>2.088717128714032E-3</v>
      </c>
    </row>
    <row r="112" spans="1:15" x14ac:dyDescent="0.2">
      <c r="A112">
        <f t="shared" si="10"/>
        <v>79</v>
      </c>
      <c r="B112">
        <f t="shared" si="11"/>
        <v>1.8299583806109224E-4</v>
      </c>
      <c r="C112" s="11">
        <v>0</v>
      </c>
      <c r="E112">
        <f t="shared" si="12"/>
        <v>0</v>
      </c>
      <c r="F112" s="11">
        <v>0</v>
      </c>
      <c r="I112">
        <f t="shared" si="19"/>
        <v>1.5870128848282118E-3</v>
      </c>
      <c r="J112">
        <f t="shared" si="13"/>
        <v>1.388705765329241E-3</v>
      </c>
      <c r="K112">
        <f t="shared" si="14"/>
        <v>-3.4206138899211007E-4</v>
      </c>
      <c r="L112">
        <f t="shared" si="15"/>
        <v>4.2296059432205869E-4</v>
      </c>
      <c r="M112">
        <f t="shared" si="16"/>
        <v>7.6502198331416876E-4</v>
      </c>
      <c r="N112">
        <f t="shared" si="17"/>
        <v>-1.2416557765398969E-4</v>
      </c>
      <c r="O112">
        <f t="shared" si="18"/>
        <v>2.0232729524290215E-3</v>
      </c>
    </row>
    <row r="113" spans="1:15" x14ac:dyDescent="0.2">
      <c r="A113">
        <f t="shared" si="10"/>
        <v>80</v>
      </c>
      <c r="B113">
        <f t="shared" si="11"/>
        <v>1.7384604615803761E-4</v>
      </c>
      <c r="C113" s="11">
        <v>0</v>
      </c>
      <c r="E113">
        <f t="shared" si="12"/>
        <v>0</v>
      </c>
      <c r="F113" s="11">
        <v>0</v>
      </c>
      <c r="I113">
        <f t="shared" si="19"/>
        <v>1.5382066460672824E-3</v>
      </c>
      <c r="J113">
        <f t="shared" si="13"/>
        <v>1.3441440209758773E-3</v>
      </c>
      <c r="K113">
        <f t="shared" si="14"/>
        <v>-3.3177079454069572E-4</v>
      </c>
      <c r="L113">
        <f t="shared" si="15"/>
        <v>4.0745238310065535E-4</v>
      </c>
      <c r="M113">
        <f t="shared" si="16"/>
        <v>7.3922317764135107E-4</v>
      </c>
      <c r="N113">
        <f t="shared" si="17"/>
        <v>-1.2061378804977358E-4</v>
      </c>
      <c r="O113">
        <f t="shared" si="18"/>
        <v>1.9596208524121331E-3</v>
      </c>
    </row>
    <row r="114" spans="1:15" x14ac:dyDescent="0.2">
      <c r="A114">
        <f t="shared" si="10"/>
        <v>81</v>
      </c>
      <c r="B114">
        <f t="shared" si="11"/>
        <v>1.6515374385013573E-4</v>
      </c>
      <c r="C114" s="11">
        <v>0</v>
      </c>
      <c r="E114">
        <f t="shared" si="12"/>
        <v>0</v>
      </c>
      <c r="F114" s="11">
        <v>0</v>
      </c>
      <c r="I114">
        <f t="shared" si="19"/>
        <v>1.4906812470575365E-3</v>
      </c>
      <c r="J114">
        <f t="shared" si="13"/>
        <v>1.3008661587753823E-3</v>
      </c>
      <c r="K114">
        <f t="shared" si="14"/>
        <v>-3.2173612679896487E-4</v>
      </c>
      <c r="L114">
        <f t="shared" si="15"/>
        <v>3.9250549371995936E-4</v>
      </c>
      <c r="M114">
        <f t="shared" si="16"/>
        <v>7.1424162051892423E-4</v>
      </c>
      <c r="N114">
        <f t="shared" si="17"/>
        <v>-1.1713874702267492E-4</v>
      </c>
      <c r="O114">
        <f t="shared" si="18"/>
        <v>1.8977274109990485E-3</v>
      </c>
    </row>
    <row r="115" spans="1:15" x14ac:dyDescent="0.2">
      <c r="A115">
        <f t="shared" si="10"/>
        <v>82</v>
      </c>
      <c r="B115">
        <f t="shared" si="11"/>
        <v>1.5689605665762893E-4</v>
      </c>
      <c r="C115" s="11">
        <v>0</v>
      </c>
      <c r="E115">
        <f t="shared" si="12"/>
        <v>0</v>
      </c>
      <c r="F115" s="11">
        <v>0</v>
      </c>
      <c r="I115">
        <f t="shared" si="19"/>
        <v>1.4444166596244506E-3</v>
      </c>
      <c r="J115">
        <f t="shared" si="13"/>
        <v>1.2588438268469988E-3</v>
      </c>
      <c r="K115">
        <f t="shared" si="14"/>
        <v>-3.1195440605729865E-4</v>
      </c>
      <c r="L115">
        <f t="shared" si="15"/>
        <v>3.7809998694170372E-4</v>
      </c>
      <c r="M115">
        <f t="shared" si="16"/>
        <v>6.9005439299900232E-4</v>
      </c>
      <c r="N115">
        <f t="shared" si="17"/>
        <v>-1.1374044508615969E-4</v>
      </c>
      <c r="O115">
        <f t="shared" si="18"/>
        <v>1.8375587485703877E-3</v>
      </c>
    </row>
    <row r="116" spans="1:15" x14ac:dyDescent="0.2">
      <c r="A116">
        <f t="shared" si="10"/>
        <v>83</v>
      </c>
      <c r="B116">
        <f t="shared" si="11"/>
        <v>1.4905125382474747E-4</v>
      </c>
      <c r="C116" s="11">
        <v>0</v>
      </c>
      <c r="E116">
        <f t="shared" si="12"/>
        <v>0</v>
      </c>
      <c r="F116" s="11">
        <v>0</v>
      </c>
      <c r="I116">
        <f t="shared" si="19"/>
        <v>1.3993921862284397E-3</v>
      </c>
      <c r="J116">
        <f t="shared" si="13"/>
        <v>1.2180487303253833E-3</v>
      </c>
      <c r="K116">
        <f t="shared" si="14"/>
        <v>-3.0242242895033483E-4</v>
      </c>
      <c r="L116">
        <f t="shared" si="15"/>
        <v>3.6421661199242163E-4</v>
      </c>
      <c r="M116">
        <f t="shared" si="16"/>
        <v>6.6663904094275647E-4</v>
      </c>
      <c r="N116">
        <f t="shared" si="17"/>
        <v>-1.1041872791850862E-4</v>
      </c>
      <c r="O116">
        <f t="shared" si="18"/>
        <v>1.7790806276124626E-3</v>
      </c>
    </row>
    <row r="117" spans="1:15" x14ac:dyDescent="0.2">
      <c r="A117">
        <f t="shared" si="10"/>
        <v>84</v>
      </c>
      <c r="B117">
        <f t="shared" si="11"/>
        <v>1.4159869113351009E-4</v>
      </c>
      <c r="C117" s="11">
        <v>0</v>
      </c>
      <c r="E117">
        <f t="shared" si="12"/>
        <v>0</v>
      </c>
      <c r="F117" s="11">
        <v>0</v>
      </c>
      <c r="I117">
        <f t="shared" si="19"/>
        <v>1.3555865568560409E-3</v>
      </c>
      <c r="J117">
        <f t="shared" si="13"/>
        <v>1.1784526801576908E-3</v>
      </c>
      <c r="K117">
        <f t="shared" si="14"/>
        <v>-2.931367937852953E-4</v>
      </c>
      <c r="L117">
        <f t="shared" si="15"/>
        <v>3.5083678385082348E-4</v>
      </c>
      <c r="M117">
        <f t="shared" si="16"/>
        <v>6.4397357763611878E-4</v>
      </c>
      <c r="N117">
        <f t="shared" si="17"/>
        <v>-1.0717330912055654E-4</v>
      </c>
      <c r="O117">
        <f t="shared" si="18"/>
        <v>1.7222585485016147E-3</v>
      </c>
    </row>
    <row r="118" spans="1:15" x14ac:dyDescent="0.2">
      <c r="A118">
        <f t="shared" si="10"/>
        <v>85</v>
      </c>
      <c r="B118">
        <f t="shared" si="11"/>
        <v>1.3451875657683458E-4</v>
      </c>
      <c r="C118" s="11">
        <v>0</v>
      </c>
      <c r="E118">
        <f t="shared" si="12"/>
        <v>0</v>
      </c>
      <c r="F118" s="11">
        <v>0</v>
      </c>
      <c r="I118">
        <f t="shared" si="19"/>
        <v>1.3129780186589913E-3</v>
      </c>
      <c r="J118">
        <f t="shared" si="13"/>
        <v>1.1400276375002443E-3</v>
      </c>
      <c r="K118">
        <f t="shared" si="14"/>
        <v>-2.8409392406693069E-4</v>
      </c>
      <c r="L118">
        <f t="shared" si="15"/>
        <v>3.3794256122626634E-4</v>
      </c>
      <c r="M118">
        <f t="shared" si="16"/>
        <v>6.2203648529319698E-4</v>
      </c>
      <c r="N118">
        <f t="shared" si="17"/>
        <v>-1.0400378212615734E-4</v>
      </c>
      <c r="O118">
        <f t="shared" si="18"/>
        <v>1.6670578375426379E-3</v>
      </c>
    </row>
    <row r="119" spans="1:15" x14ac:dyDescent="0.2">
      <c r="A119">
        <f t="shared" si="10"/>
        <v>86</v>
      </c>
      <c r="B119">
        <f t="shared" si="11"/>
        <v>1.2779281874799285E-4</v>
      </c>
      <c r="C119" s="11">
        <v>0</v>
      </c>
      <c r="E119">
        <f t="shared" si="12"/>
        <v>0</v>
      </c>
      <c r="F119" s="11">
        <v>0</v>
      </c>
      <c r="I119">
        <f t="shared" si="19"/>
        <v>1.2715444187951944E-3</v>
      </c>
      <c r="J119">
        <f t="shared" si="13"/>
        <v>1.1027457540092279E-3</v>
      </c>
      <c r="K119">
        <f t="shared" si="14"/>
        <v>-2.7529009032963193E-4</v>
      </c>
      <c r="L119">
        <f t="shared" si="15"/>
        <v>3.2551662521063872E-4</v>
      </c>
      <c r="M119">
        <f t="shared" si="16"/>
        <v>6.0080671554027065E-4</v>
      </c>
      <c r="N119">
        <f t="shared" si="17"/>
        <v>-1.0090963131568595E-4</v>
      </c>
      <c r="O119">
        <f t="shared" si="18"/>
        <v>1.6134437277608002E-3</v>
      </c>
    </row>
    <row r="120" spans="1:15" x14ac:dyDescent="0.2">
      <c r="A120">
        <f t="shared" si="10"/>
        <v>87</v>
      </c>
      <c r="B120">
        <f t="shared" si="11"/>
        <v>1.214031778105932E-4</v>
      </c>
      <c r="C120" s="11">
        <v>0</v>
      </c>
      <c r="E120">
        <f t="shared" si="12"/>
        <v>0</v>
      </c>
      <c r="F120" s="11">
        <v>0</v>
      </c>
      <c r="I120">
        <f t="shared" si="19"/>
        <v>1.2312632808994029E-3</v>
      </c>
      <c r="J120">
        <f t="shared" si="13"/>
        <v>1.066579408302305E-3</v>
      </c>
      <c r="K120">
        <f t="shared" si="14"/>
        <v>-2.6672143038096278E-4</v>
      </c>
      <c r="L120">
        <f t="shared" si="15"/>
        <v>3.1354225858622122E-4</v>
      </c>
      <c r="M120">
        <f t="shared" si="16"/>
        <v>5.80263688967184E-4</v>
      </c>
      <c r="N120">
        <f t="shared" si="17"/>
        <v>-9.7890242380072718E-5</v>
      </c>
      <c r="O120">
        <f t="shared" si="18"/>
        <v>1.5613814329177795E-3</v>
      </c>
    </row>
    <row r="121" spans="1:15" x14ac:dyDescent="0.2">
      <c r="A121">
        <f t="shared" si="10"/>
        <v>88</v>
      </c>
      <c r="B121">
        <f t="shared" si="11"/>
        <v>1.1533301892006353E-4</v>
      </c>
      <c r="C121" s="11">
        <v>0</v>
      </c>
      <c r="E121">
        <f t="shared" si="12"/>
        <v>0</v>
      </c>
      <c r="F121" s="11">
        <v>0</v>
      </c>
      <c r="I121">
        <f t="shared" si="19"/>
        <v>1.1921118755867169E-3</v>
      </c>
      <c r="J121">
        <f t="shared" si="13"/>
        <v>1.031501238851493E-3</v>
      </c>
      <c r="K121">
        <f t="shared" si="14"/>
        <v>-2.5838396805490571E-4</v>
      </c>
      <c r="L121">
        <f t="shared" si="15"/>
        <v>3.0200332577234412E-4</v>
      </c>
      <c r="M121">
        <f t="shared" si="16"/>
        <v>5.6038729382724994E-4</v>
      </c>
      <c r="N121">
        <f t="shared" si="17"/>
        <v>-9.4944911980199777E-5</v>
      </c>
      <c r="O121">
        <f t="shared" si="18"/>
        <v>1.5108362151941839E-3</v>
      </c>
    </row>
    <row r="122" spans="1:15" x14ac:dyDescent="0.2">
      <c r="A122">
        <f t="shared" si="10"/>
        <v>89</v>
      </c>
      <c r="B122">
        <f t="shared" si="11"/>
        <v>1.0956636797406035E-4</v>
      </c>
      <c r="C122" s="11">
        <v>0</v>
      </c>
      <c r="E122">
        <f t="shared" si="12"/>
        <v>0</v>
      </c>
      <c r="F122" s="11">
        <v>0</v>
      </c>
      <c r="I122">
        <f t="shared" si="19"/>
        <v>1.1540672853686282E-3</v>
      </c>
      <c r="J122">
        <f t="shared" si="13"/>
        <v>9.9748417355199795E-4</v>
      </c>
      <c r="K122">
        <f t="shared" si="14"/>
        <v>-2.502736305674848E-4</v>
      </c>
      <c r="L122">
        <f t="shared" si="15"/>
        <v>2.9088425339392644E-4</v>
      </c>
      <c r="M122">
        <f t="shared" si="16"/>
        <v>5.4115788396141124E-4</v>
      </c>
      <c r="N122">
        <f t="shared" si="17"/>
        <v>-9.2072856743968205E-5</v>
      </c>
      <c r="O122">
        <f t="shared" si="18"/>
        <v>1.4617734469552631E-3</v>
      </c>
    </row>
    <row r="123" spans="1:15" x14ac:dyDescent="0.2">
      <c r="A123">
        <f t="shared" si="10"/>
        <v>90</v>
      </c>
      <c r="B123">
        <f t="shared" si="11"/>
        <v>1.0408804957535733E-4</v>
      </c>
      <c r="C123" s="11">
        <v>0</v>
      </c>
      <c r="E123">
        <f t="shared" si="12"/>
        <v>0</v>
      </c>
      <c r="F123" s="11">
        <v>0</v>
      </c>
      <c r="I123">
        <f t="shared" si="19"/>
        <v>1.1171064643392715E-3</v>
      </c>
      <c r="J123">
        <f t="shared" si="13"/>
        <v>9.6450145619696344E-4</v>
      </c>
      <c r="K123">
        <f t="shared" si="14"/>
        <v>-2.4238626456210864E-4</v>
      </c>
      <c r="L123">
        <f t="shared" si="15"/>
        <v>2.8017001145525628E-4</v>
      </c>
      <c r="M123">
        <f t="shared" si="16"/>
        <v>5.2255627601736497E-4</v>
      </c>
      <c r="N123">
        <f t="shared" si="17"/>
        <v>-8.927322164096163E-5</v>
      </c>
      <c r="O123">
        <f t="shared" si="18"/>
        <v>1.4141586669918018E-3</v>
      </c>
    </row>
    <row r="124" spans="1:15" x14ac:dyDescent="0.2">
      <c r="A124">
        <f t="shared" si="10"/>
        <v>91</v>
      </c>
      <c r="B124">
        <f t="shared" si="11"/>
        <v>9.8883647096589456E-5</v>
      </c>
      <c r="C124" s="11">
        <v>0</v>
      </c>
      <c r="E124">
        <f t="shared" si="12"/>
        <v>0</v>
      </c>
      <c r="F124" s="11">
        <v>0</v>
      </c>
      <c r="I124">
        <f t="shared" si="19"/>
        <v>1.0812062929686816E-3</v>
      </c>
      <c r="J124">
        <f t="shared" si="13"/>
        <v>9.3252667007416514E-4</v>
      </c>
      <c r="K124">
        <f t="shared" si="14"/>
        <v>-2.3471765092694183E-4</v>
      </c>
      <c r="L124">
        <f t="shared" si="15"/>
        <v>2.6984609510265895E-4</v>
      </c>
      <c r="M124">
        <f t="shared" si="16"/>
        <v>5.0456374602960081E-4</v>
      </c>
      <c r="N124">
        <f t="shared" si="17"/>
        <v>-8.6545087772375772E-5</v>
      </c>
      <c r="O124">
        <f t="shared" si="18"/>
        <v>1.3679576316049128E-3</v>
      </c>
    </row>
    <row r="125" spans="1:15" x14ac:dyDescent="0.2">
      <c r="A125">
        <f t="shared" si="10"/>
        <v>92</v>
      </c>
      <c r="B125">
        <f t="shared" si="11"/>
        <v>9.3939464741759978E-5</v>
      </c>
      <c r="C125" s="11">
        <v>0</v>
      </c>
      <c r="E125">
        <f t="shared" si="12"/>
        <v>0</v>
      </c>
      <c r="F125" s="11">
        <v>0</v>
      </c>
      <c r="I125">
        <f t="shared" si="19"/>
        <v>1.0463436283201608E-3</v>
      </c>
      <c r="J125">
        <f t="shared" si="13"/>
        <v>9.0153375888755776E-4</v>
      </c>
      <c r="K125">
        <f t="shared" si="14"/>
        <v>-2.2726351846186606E-4</v>
      </c>
      <c r="L125">
        <f t="shared" si="15"/>
        <v>2.5989850695998283E-4</v>
      </c>
      <c r="M125">
        <f t="shared" si="16"/>
        <v>4.8716202542184895E-4</v>
      </c>
      <c r="N125">
        <f t="shared" si="17"/>
        <v>-8.3887479611752323E-5</v>
      </c>
      <c r="O125">
        <f t="shared" si="18"/>
        <v>1.3231363608815284E-3</v>
      </c>
    </row>
    <row r="126" spans="1:15" x14ac:dyDescent="0.2">
      <c r="A126">
        <f t="shared" si="10"/>
        <v>93</v>
      </c>
      <c r="B126">
        <f t="shared" si="11"/>
        <v>8.9242491504671974E-5</v>
      </c>
      <c r="C126" s="11">
        <v>0</v>
      </c>
      <c r="E126">
        <f t="shared" si="12"/>
        <v>0</v>
      </c>
      <c r="F126" s="11">
        <v>0</v>
      </c>
      <c r="I126">
        <f t="shared" si="19"/>
        <v>1.012495349990257E-3</v>
      </c>
      <c r="J126">
        <f t="shared" si="13"/>
        <v>8.7149704519419403E-4</v>
      </c>
      <c r="K126">
        <f t="shared" si="14"/>
        <v>-2.2001955646809619E-4</v>
      </c>
      <c r="L126">
        <f t="shared" si="15"/>
        <v>2.5031374002113611E-4</v>
      </c>
      <c r="M126">
        <f t="shared" si="16"/>
        <v>4.7033329648923233E-4</v>
      </c>
      <c r="N126">
        <f t="shared" si="17"/>
        <v>-8.1299371730039568E-5</v>
      </c>
      <c r="O126">
        <f t="shared" si="18"/>
        <v>1.2796611804866502E-3</v>
      </c>
    </row>
    <row r="127" spans="1:15" x14ac:dyDescent="0.2">
      <c r="A127">
        <f t="shared" si="10"/>
        <v>94</v>
      </c>
      <c r="B127">
        <f t="shared" si="11"/>
        <v>8.478036692943837E-5</v>
      </c>
      <c r="C127" s="11">
        <v>0</v>
      </c>
      <c r="E127">
        <f t="shared" si="12"/>
        <v>0</v>
      </c>
      <c r="F127" s="11">
        <v>0</v>
      </c>
      <c r="I127">
        <f t="shared" si="19"/>
        <v>9.7963840205227658E-4</v>
      </c>
      <c r="J127">
        <f t="shared" si="13"/>
        <v>8.4239124653535415E-4</v>
      </c>
      <c r="K127">
        <f t="shared" si="14"/>
        <v>-2.1298142632927513E-4</v>
      </c>
      <c r="L127">
        <f t="shared" si="15"/>
        <v>2.4107876108420099E-4</v>
      </c>
      <c r="M127">
        <f t="shared" si="16"/>
        <v>4.5406018741347618E-4</v>
      </c>
      <c r="N127">
        <f t="shared" si="17"/>
        <v>-7.8779695036594737E-5</v>
      </c>
      <c r="O127">
        <f t="shared" si="18"/>
        <v>1.2374987592788768E-3</v>
      </c>
    </row>
    <row r="128" spans="1:15" x14ac:dyDescent="0.2">
      <c r="A128">
        <f t="shared" si="10"/>
        <v>95</v>
      </c>
      <c r="B128">
        <f t="shared" si="11"/>
        <v>8.0541348582966447E-5</v>
      </c>
      <c r="C128" s="11">
        <v>0</v>
      </c>
      <c r="E128">
        <f t="shared" si="12"/>
        <v>0</v>
      </c>
      <c r="F128" s="11">
        <v>0</v>
      </c>
      <c r="I128">
        <f t="shared" si="19"/>
        <v>9.4774983126766853E-4</v>
      </c>
      <c r="J128">
        <f t="shared" si="13"/>
        <v>8.1419148942971098E-4</v>
      </c>
      <c r="K128">
        <f t="shared" si="14"/>
        <v>-2.0614477214886192E-4</v>
      </c>
      <c r="L128">
        <f t="shared" si="15"/>
        <v>2.3218099471195917E-4</v>
      </c>
      <c r="M128">
        <f t="shared" si="16"/>
        <v>4.3832576686082109E-4</v>
      </c>
      <c r="N128">
        <f t="shared" si="17"/>
        <v>-7.6327342565942345E-5</v>
      </c>
      <c r="O128">
        <f t="shared" si="18"/>
        <v>1.1966161430372708E-3</v>
      </c>
    </row>
    <row r="129" spans="1:15" x14ac:dyDescent="0.2">
      <c r="A129">
        <f t="shared" si="10"/>
        <v>96</v>
      </c>
      <c r="B129">
        <f t="shared" si="11"/>
        <v>7.6514281153818115E-5</v>
      </c>
      <c r="C129" s="11">
        <v>0</v>
      </c>
      <c r="E129">
        <f t="shared" si="12"/>
        <v>0</v>
      </c>
      <c r="F129" s="11">
        <v>0</v>
      </c>
      <c r="I129">
        <f t="shared" si="19"/>
        <v>9.1680682181394962E-4</v>
      </c>
      <c r="J129">
        <f t="shared" si="13"/>
        <v>7.8687332138596819E-4</v>
      </c>
      <c r="K129">
        <f t="shared" si="14"/>
        <v>-1.9950523050484085E-4</v>
      </c>
      <c r="L129">
        <f t="shared" si="15"/>
        <v>2.2360830770396802E-4</v>
      </c>
      <c r="M129">
        <f t="shared" si="16"/>
        <v>4.2311353820880887E-4</v>
      </c>
      <c r="N129">
        <f t="shared" si="17"/>
        <v>-7.3941174838398061E-5</v>
      </c>
      <c r="O129">
        <f t="shared" si="18"/>
        <v>1.1569807845702162E-3</v>
      </c>
    </row>
    <row r="130" spans="1:15" x14ac:dyDescent="0.2">
      <c r="A130">
        <f t="shared" si="10"/>
        <v>97</v>
      </c>
      <c r="B130">
        <f t="shared" si="11"/>
        <v>7.2688567096127211E-5</v>
      </c>
      <c r="C130" s="11">
        <v>0</v>
      </c>
      <c r="E130">
        <f t="shared" si="12"/>
        <v>0</v>
      </c>
      <c r="F130" s="11">
        <v>0</v>
      </c>
      <c r="I130">
        <f t="shared" si="19"/>
        <v>8.8678672676305108E-4</v>
      </c>
      <c r="J130">
        <f t="shared" si="13"/>
        <v>7.6041272108262224E-4</v>
      </c>
      <c r="K130">
        <f t="shared" si="14"/>
        <v>-1.9305843937920226E-4</v>
      </c>
      <c r="L130">
        <f t="shared" si="15"/>
        <v>2.1534899406563365E-4</v>
      </c>
      <c r="M130">
        <f t="shared" si="16"/>
        <v>4.0840743344483597E-4</v>
      </c>
      <c r="N130">
        <f t="shared" si="17"/>
        <v>-7.1620024821057883E-5</v>
      </c>
      <c r="O130">
        <f t="shared" si="18"/>
        <v>1.1185605704604998E-3</v>
      </c>
    </row>
    <row r="131" spans="1:15" x14ac:dyDescent="0.2">
      <c r="A131">
        <f t="shared" si="10"/>
        <v>98</v>
      </c>
      <c r="B131">
        <f t="shared" si="11"/>
        <v>6.9054138741320848E-5</v>
      </c>
      <c r="C131" s="11">
        <v>0</v>
      </c>
      <c r="E131">
        <f t="shared" si="12"/>
        <v>0</v>
      </c>
      <c r="F131" s="11">
        <v>0</v>
      </c>
      <c r="I131">
        <f t="shared" si="19"/>
        <v>8.5766709653000469E-4</v>
      </c>
      <c r="J131">
        <f t="shared" si="13"/>
        <v>7.3478610685326449E-4</v>
      </c>
      <c r="K131">
        <f t="shared" si="14"/>
        <v>-1.8680004631626754E-4</v>
      </c>
      <c r="L131">
        <f t="shared" si="15"/>
        <v>2.0739176046003708E-4</v>
      </c>
      <c r="M131">
        <f t="shared" si="16"/>
        <v>3.9419180677630462E-4</v>
      </c>
      <c r="N131">
        <f t="shared" si="17"/>
        <v>-6.9362702514129895E-5</v>
      </c>
      <c r="O131">
        <f t="shared" si="18"/>
        <v>1.0813238446853374E-3</v>
      </c>
    </row>
    <row r="132" spans="1:15" x14ac:dyDescent="0.2">
      <c r="A132">
        <f t="shared" si="10"/>
        <v>99</v>
      </c>
      <c r="B132">
        <f t="shared" si="11"/>
        <v>6.5601431804254798E-5</v>
      </c>
      <c r="C132" s="11">
        <v>0</v>
      </c>
      <c r="E132">
        <f t="shared" si="12"/>
        <v>0</v>
      </c>
      <c r="F132" s="11">
        <v>0</v>
      </c>
      <c r="I132">
        <f t="shared" si="19"/>
        <v>8.2942570449871453E-4</v>
      </c>
      <c r="J132">
        <f t="shared" si="13"/>
        <v>7.0997034360715118E-4</v>
      </c>
      <c r="K132">
        <f t="shared" si="14"/>
        <v>-1.8072571586074152E-4</v>
      </c>
      <c r="L132">
        <f t="shared" si="15"/>
        <v>1.9972571212858035E-4</v>
      </c>
      <c r="M132">
        <f t="shared" si="16"/>
        <v>3.8045142798932185E-4</v>
      </c>
      <c r="N132">
        <f t="shared" si="17"/>
        <v>-6.7167999186147655E-5</v>
      </c>
      <c r="O132">
        <f t="shared" si="18"/>
        <v>1.045239429335474E-3</v>
      </c>
    </row>
    <row r="133" spans="1:15" x14ac:dyDescent="0.2">
      <c r="A133">
        <f t="shared" si="10"/>
        <v>100</v>
      </c>
      <c r="B133">
        <f t="shared" si="11"/>
        <v>6.2321360214042054E-5</v>
      </c>
      <c r="C133" s="11">
        <v>0</v>
      </c>
      <c r="E133">
        <f t="shared" si="12"/>
        <v>0</v>
      </c>
      <c r="F133" s="11">
        <v>0</v>
      </c>
      <c r="I133">
        <f t="shared" si="19"/>
        <v>8.0204057001912019E-4</v>
      </c>
      <c r="J133">
        <f t="shared" si="13"/>
        <v>6.8594274830656866E-4</v>
      </c>
      <c r="K133">
        <f t="shared" si="14"/>
        <v>-1.7483113632336272E-4</v>
      </c>
      <c r="L133">
        <f t="shared" si="15"/>
        <v>1.9234033926682624E-4</v>
      </c>
      <c r="M133">
        <f t="shared" si="16"/>
        <v>3.6717147559018899E-4</v>
      </c>
      <c r="N133">
        <f t="shared" si="17"/>
        <v>-6.5034691280244704E-5</v>
      </c>
      <c r="O133">
        <f t="shared" si="18"/>
        <v>1.0102766426436857E-3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S133"/>
  <sheetViews>
    <sheetView workbookViewId="0"/>
  </sheetViews>
  <sheetFormatPr defaultRowHeight="12.75" x14ac:dyDescent="0.2"/>
  <sheetData>
    <row r="1" spans="1:16" x14ac:dyDescent="0.2">
      <c r="A1" t="s">
        <v>0</v>
      </c>
      <c r="L1" t="s">
        <v>20</v>
      </c>
    </row>
    <row r="3" spans="1:16" ht="15.75" x14ac:dyDescent="0.3">
      <c r="A3" s="2" t="s">
        <v>1</v>
      </c>
      <c r="B3" s="11">
        <f>(1/3)</f>
        <v>0.33333333333333331</v>
      </c>
      <c r="L3" s="1" t="s">
        <v>75</v>
      </c>
      <c r="M3">
        <f>(B8/(1+B8)/B6)</f>
        <v>1.477832512315271E-2</v>
      </c>
    </row>
    <row r="4" spans="1:16" ht="15.75" x14ac:dyDescent="0.3">
      <c r="A4" s="3" t="s">
        <v>2</v>
      </c>
      <c r="B4" s="11">
        <v>2.2535211259999999</v>
      </c>
      <c r="L4" s="1" t="s">
        <v>76</v>
      </c>
      <c r="M4">
        <f>((1-A15)/A15/B7)</f>
        <v>0.54845323681006608</v>
      </c>
    </row>
    <row r="5" spans="1:16" ht="15.75" x14ac:dyDescent="0.3">
      <c r="A5" s="2" t="s">
        <v>3</v>
      </c>
      <c r="B5" s="11">
        <v>2.5000000000000001E-2</v>
      </c>
      <c r="L5" s="1" t="s">
        <v>77</v>
      </c>
      <c r="M5">
        <f>(B6*M4)</f>
        <v>0.54845323681006608</v>
      </c>
    </row>
    <row r="6" spans="1:16" ht="15.75" x14ac:dyDescent="0.3">
      <c r="A6" s="2" t="s">
        <v>4</v>
      </c>
      <c r="B6" s="11">
        <v>1</v>
      </c>
      <c r="L6" s="1" t="s">
        <v>78</v>
      </c>
      <c r="M6">
        <f>((1-B3)*(B8+B5)/B8)</f>
        <v>1.7777777777777781</v>
      </c>
    </row>
    <row r="7" spans="1:16" ht="15.75" x14ac:dyDescent="0.3">
      <c r="A7" s="2" t="s">
        <v>5</v>
      </c>
      <c r="B7" s="11">
        <v>10</v>
      </c>
      <c r="L7" s="1" t="s">
        <v>79</v>
      </c>
      <c r="M7">
        <f>(B18/B17)</f>
        <v>0.12</v>
      </c>
    </row>
    <row r="8" spans="1:16" ht="15.75" x14ac:dyDescent="0.3">
      <c r="A8" s="2" t="s">
        <v>6</v>
      </c>
      <c r="B8" s="11">
        <v>1.4999999999999999E-2</v>
      </c>
      <c r="L8" s="1" t="s">
        <v>80</v>
      </c>
      <c r="M8">
        <f>(M7*B19/B18)</f>
        <v>4.3123741150936493E-2</v>
      </c>
    </row>
    <row r="9" spans="1:16" ht="15.75" x14ac:dyDescent="0.3">
      <c r="A9" s="3" t="s">
        <v>68</v>
      </c>
      <c r="B9" s="11">
        <v>0.19245008960000001</v>
      </c>
      <c r="L9" s="1" t="s">
        <v>81</v>
      </c>
      <c r="M9">
        <f>(M7*B9/B18)</f>
        <v>5.1876258909796538E-2</v>
      </c>
    </row>
    <row r="10" spans="1:16" ht="14.25" x14ac:dyDescent="0.25">
      <c r="A10" s="3" t="s">
        <v>69</v>
      </c>
      <c r="B10" s="11">
        <v>1</v>
      </c>
    </row>
    <row r="11" spans="1:16" x14ac:dyDescent="0.2">
      <c r="L11" s="4" t="s">
        <v>21</v>
      </c>
      <c r="O11" t="s">
        <v>22</v>
      </c>
    </row>
    <row r="12" spans="1:16" x14ac:dyDescent="0.2">
      <c r="A12" s="4" t="s">
        <v>7</v>
      </c>
      <c r="F12" t="s">
        <v>8</v>
      </c>
    </row>
    <row r="13" spans="1:16" ht="15.75" x14ac:dyDescent="0.3">
      <c r="L13" s="1" t="s">
        <v>82</v>
      </c>
      <c r="M13">
        <f>((1+$B$3*$M$4+$M$3*$M$6*($M$7*$M$5*(1-$B$3)+$M$8*(1+$B$3*$M$4))/(1+$B$3*$M$4))/(1+$B$3*$M$4+$M$3*$M$6*$M$5))</f>
        <v>0.9897248097854785</v>
      </c>
      <c r="O13">
        <v>1</v>
      </c>
      <c r="P13">
        <f>((($M$13+$M$16)+SQRT($M$13^2+$M$16^2-2*$M$13*$M$16+4*$M$14*$M$15))/2)</f>
        <v>1.0550499214310458</v>
      </c>
    </row>
    <row r="14" spans="1:16" ht="15.75" x14ac:dyDescent="0.3">
      <c r="A14" s="3" t="s">
        <v>67</v>
      </c>
      <c r="F14" s="4" t="s">
        <v>103</v>
      </c>
      <c r="J14" s="9">
        <f>(B17/B18)</f>
        <v>8.3333333333333339</v>
      </c>
      <c r="L14" s="1" t="s">
        <v>83</v>
      </c>
      <c r="M14">
        <f>(-($M$3*$M$6*((1-$B$5)*(1+$B$3*$M$4)+$M$7*$B$3*(1+$M$4)))/((1+$B$3*$M$4)*(1+$B$3*$M$4+$M$3*$M$6*$M$5)))</f>
        <v>-2.2545034318084235E-2</v>
      </c>
      <c r="O14">
        <v>2</v>
      </c>
      <c r="P14">
        <f>((($M$13+$M$16)-SQRT($M$13^2+$M$16^2-2*$M$13*$M$16+4*$M$14*$M$15))/2)</f>
        <v>0.9620397854001802</v>
      </c>
    </row>
    <row r="15" spans="1:16" ht="15.75" x14ac:dyDescent="0.3">
      <c r="A15" s="12">
        <v>0.1542131249</v>
      </c>
      <c r="B15" s="11">
        <f>((($B$3/($B$8+$B$5))^($B$3/(1-$B$3))*$B$10*A15)-(((1-A15)^$B$7*(1-$B$3)*$B$10/$B$4*($B$3/($B$8+$B$5))^($B$3/(1-$B$3)))^(1/$B$6))-$B$5*(($B$3/($B$8+$B$5))^(1/(1-$B$3))*$B$10*A15)-$B$9)</f>
        <v>-2.2530674548271179E-10</v>
      </c>
      <c r="C15" s="5" t="s">
        <v>35</v>
      </c>
      <c r="F15" t="s">
        <v>18</v>
      </c>
      <c r="J15" s="6">
        <f>(B8)</f>
        <v>1.4999999999999999E-2</v>
      </c>
      <c r="L15" s="1" t="s">
        <v>84</v>
      </c>
      <c r="M15">
        <f>(-((1-$B$3)*$M$7*$M$5+$M$8*(1+$M$4*$B$3))/(1+$B$3*$M$4))</f>
        <v>-8.0218432288178432E-2</v>
      </c>
    </row>
    <row r="16" spans="1:16" ht="15.75" x14ac:dyDescent="0.3">
      <c r="F16" t="s">
        <v>9</v>
      </c>
      <c r="J16" s="6">
        <f>(1-B3)</f>
        <v>0.66666666666666674</v>
      </c>
      <c r="L16" s="1" t="s">
        <v>85</v>
      </c>
      <c r="M16">
        <f>(((1-$B$5)*(1+$B$3*$M$4)+$M$7*$B$3*(1+$M$4))/(1+$B$3*$M$4))</f>
        <v>1.0273648970457474</v>
      </c>
      <c r="O16" s="2" t="s">
        <v>99</v>
      </c>
      <c r="P16">
        <f>(MIN(ABS(P14),ABS(P13)))</f>
        <v>0.9620397854001802</v>
      </c>
    </row>
    <row r="17" spans="1:19" ht="14.25" x14ac:dyDescent="0.25">
      <c r="A17" s="3" t="s">
        <v>70</v>
      </c>
      <c r="B17" s="8">
        <f>((($B$8+$B$5)/$B$3)^(-1/(1-$B$3))*$B$10*A15)</f>
        <v>3.709791215566181</v>
      </c>
      <c r="F17" t="s">
        <v>10</v>
      </c>
      <c r="J17" s="6">
        <f>(B5)</f>
        <v>2.5000000000000001E-2</v>
      </c>
      <c r="O17" s="2" t="s">
        <v>100</v>
      </c>
      <c r="P17">
        <f>(MAX(ABS(P13),ABS(P14)))</f>
        <v>1.0550499214310458</v>
      </c>
    </row>
    <row r="18" spans="1:19" ht="15.75" x14ac:dyDescent="0.3">
      <c r="A18" s="3" t="s">
        <v>71</v>
      </c>
      <c r="B18" s="8">
        <f>((($B$8+$B$5)/$B$3)^(-1/(1-$B$3))*$B$10*A15)^$B$3*($B$10*A15)^(1-$B$3)</f>
        <v>0.44517494586794171</v>
      </c>
      <c r="F18" t="s">
        <v>19</v>
      </c>
      <c r="J18" s="7">
        <f>(LN(0.5)/LN(1-B5))</f>
        <v>27.377851233805632</v>
      </c>
      <c r="L18" s="1" t="s">
        <v>86</v>
      </c>
      <c r="M18">
        <f>(($M$3*$M$6*(1+$M$4)*((1+$B$3*$M$4)*$C$30-(1-$B$3)*$M$7))/((1+$B$3*$M$4+$M$3*$M$6*$M$5)*(1+$B$3*$M$4)))</f>
        <v>2.9982821179016492E-2</v>
      </c>
    </row>
    <row r="19" spans="1:19" ht="15.75" x14ac:dyDescent="0.3">
      <c r="A19" s="3" t="s">
        <v>72</v>
      </c>
      <c r="B19" s="8">
        <f>(((1-A15)^$B$7*(1-$B$3)*$B$10/$B$4*($B$3/($B$8+$B$5))^($B$3/(1-$B$3)))^(1/$B$6))</f>
        <v>0.15998007610409404</v>
      </c>
      <c r="F19" t="s">
        <v>11</v>
      </c>
      <c r="J19" s="6">
        <f>(B19/B18)</f>
        <v>0.35936450959113747</v>
      </c>
      <c r="L19" s="1" t="s">
        <v>87</v>
      </c>
      <c r="M19">
        <f>($M$3*$M$6*$M$9/(1+$B$3*$M$4+$M$3*$M$6*$M$5))</f>
        <v>1.1383998429168709E-3</v>
      </c>
    </row>
    <row r="20" spans="1:19" ht="15.75" x14ac:dyDescent="0.3">
      <c r="A20" s="3" t="s">
        <v>73</v>
      </c>
      <c r="B20" s="8">
        <f>((1-B3)*B10^(1-B3)*(B17/A15)^B3)</f>
        <v>1.9245008972987523</v>
      </c>
      <c r="F20" t="s">
        <v>13</v>
      </c>
      <c r="J20" s="6">
        <f>(B5*B17/B18)</f>
        <v>0.20833333333333334</v>
      </c>
      <c r="L20" s="1" t="s">
        <v>88</v>
      </c>
      <c r="M20">
        <f>((1+$M$4)*(1-$B$3)*$M$7/(1+$B$3*$M$4))</f>
        <v>0.10472979409149466</v>
      </c>
    </row>
    <row r="21" spans="1:19" ht="15.75" x14ac:dyDescent="0.3">
      <c r="A21" s="3" t="s">
        <v>74</v>
      </c>
      <c r="B21">
        <f>(B8+B5)</f>
        <v>0.04</v>
      </c>
      <c r="F21" t="s">
        <v>17</v>
      </c>
      <c r="J21" s="6">
        <f>(B9/B18)</f>
        <v>0.43230215758163781</v>
      </c>
      <c r="L21" s="1" t="s">
        <v>89</v>
      </c>
      <c r="M21">
        <f>(-M9)</f>
        <v>-5.1876258909796538E-2</v>
      </c>
    </row>
    <row r="22" spans="1:19" x14ac:dyDescent="0.2">
      <c r="F22" s="4" t="s">
        <v>101</v>
      </c>
      <c r="J22" s="8">
        <f>(-1/B6)</f>
        <v>-1</v>
      </c>
    </row>
    <row r="23" spans="1:19" x14ac:dyDescent="0.2">
      <c r="F23" s="4" t="s">
        <v>102</v>
      </c>
      <c r="J23" s="8">
        <f>(-1/B7)</f>
        <v>-0.1</v>
      </c>
      <c r="L23" s="4" t="s">
        <v>23</v>
      </c>
    </row>
    <row r="24" spans="1:19" x14ac:dyDescent="0.2">
      <c r="F24" t="s">
        <v>12</v>
      </c>
      <c r="J24" s="6">
        <f>((1-B3)*B18/B17)</f>
        <v>0.08</v>
      </c>
    </row>
    <row r="25" spans="1:19" ht="15.75" x14ac:dyDescent="0.3">
      <c r="L25" s="1" t="s">
        <v>90</v>
      </c>
      <c r="M25">
        <f>(($P$16-$M$16)/$M$15)</f>
        <v>0.81434041756004227</v>
      </c>
      <c r="O25" s="1" t="s">
        <v>93</v>
      </c>
      <c r="P25">
        <f>($M$15*$M$25+$M$16)</f>
        <v>0.9620397854001802</v>
      </c>
      <c r="R25" s="1" t="s">
        <v>96</v>
      </c>
      <c r="S25">
        <f>(($M$4*$B$3-$M$5*$M$25)/(1+$B$3*$M$4))</f>
        <v>-0.22303511530268866</v>
      </c>
    </row>
    <row r="26" spans="1:19" ht="15.75" x14ac:dyDescent="0.3">
      <c r="A26" t="s">
        <v>14</v>
      </c>
      <c r="L26" s="1" t="s">
        <v>91</v>
      </c>
      <c r="M26">
        <f>(($M$18-$M$25*$M$20)/($M$15*$M$25+$C$30-$M$13))</f>
        <v>0.52644383088595703</v>
      </c>
      <c r="O26" s="1" t="s">
        <v>94</v>
      </c>
      <c r="P26">
        <f>($M$15*$M$26+$M$20)</f>
        <v>6.2499295290040259E-2</v>
      </c>
      <c r="R26" s="1" t="s">
        <v>97</v>
      </c>
      <c r="S26">
        <f>(($M$4*(1-$B$3)-$M$5*$M$26)/(1+$B$3*$M$4))</f>
        <v>6.5019034795920291E-2</v>
      </c>
    </row>
    <row r="27" spans="1:19" ht="15.75" x14ac:dyDescent="0.3">
      <c r="L27" s="1" t="s">
        <v>92</v>
      </c>
      <c r="M27">
        <f>(($M$19-$M$25*$M$21)/($M$15*$M$25+$G$30-$M$13))</f>
        <v>-0.41297826399089749</v>
      </c>
      <c r="O27" s="1" t="s">
        <v>95</v>
      </c>
      <c r="P27">
        <f>($M$15*$M$27+$M$21)</f>
        <v>-1.8747790003353249E-2</v>
      </c>
      <c r="R27" s="1" t="s">
        <v>98</v>
      </c>
      <c r="S27">
        <f>(-$M$5*$M$27/(1+$B$3*$M$4))</f>
        <v>0.19149126436420888</v>
      </c>
    </row>
    <row r="28" spans="1:19" x14ac:dyDescent="0.2">
      <c r="A28" s="4" t="s">
        <v>58</v>
      </c>
      <c r="E28" t="s">
        <v>16</v>
      </c>
    </row>
    <row r="30" spans="1:19" ht="15.75" x14ac:dyDescent="0.3">
      <c r="B30" s="16" t="s">
        <v>143</v>
      </c>
      <c r="C30" s="11">
        <v>0.95</v>
      </c>
      <c r="F30" s="16" t="s">
        <v>144</v>
      </c>
      <c r="G30" s="11">
        <v>0.95</v>
      </c>
    </row>
    <row r="32" spans="1:19" ht="15.75" x14ac:dyDescent="0.3">
      <c r="A32" s="1" t="s">
        <v>15</v>
      </c>
      <c r="B32" s="1"/>
      <c r="C32" s="16" t="s">
        <v>138</v>
      </c>
      <c r="E32" s="1"/>
      <c r="F32" s="16" t="s">
        <v>137</v>
      </c>
      <c r="I32" s="1"/>
      <c r="J32" s="1"/>
      <c r="K32" s="1"/>
      <c r="L32" s="1"/>
      <c r="M32" s="1"/>
      <c r="N32" s="16" t="s">
        <v>106</v>
      </c>
      <c r="O32" s="16" t="s">
        <v>107</v>
      </c>
    </row>
    <row r="33" spans="1:15" x14ac:dyDescent="0.2">
      <c r="A33">
        <v>0</v>
      </c>
      <c r="B33">
        <v>0</v>
      </c>
      <c r="E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</row>
    <row r="34" spans="1:15" x14ac:dyDescent="0.2">
      <c r="A34">
        <f>(A33+1)</f>
        <v>1</v>
      </c>
      <c r="B34">
        <f>(C34+$C$30*B33)</f>
        <v>0</v>
      </c>
      <c r="C34" s="11">
        <v>0</v>
      </c>
      <c r="E34">
        <f>(F34+$G$30*E33)</f>
        <v>0.01</v>
      </c>
      <c r="F34" s="11">
        <v>0.01</v>
      </c>
      <c r="I34">
        <v>0</v>
      </c>
      <c r="J34">
        <f>($M$25*I34+$M$26*B34+$M$27*E34)</f>
        <v>-4.129782639908975E-3</v>
      </c>
      <c r="K34">
        <f>($S$25*I34+$S$26*B34+$S$27*E34)</f>
        <v>1.9149126436420888E-3</v>
      </c>
      <c r="L34">
        <f>($B$3*I34+(1-$B$3)*(K34+B34))</f>
        <v>1.2766084290947259E-3</v>
      </c>
      <c r="M34">
        <f>((1-$B$3)*B34+$B$3*(I34-K34))</f>
        <v>-6.3830421454736286E-4</v>
      </c>
      <c r="N34">
        <f>($M$6*(B34+K34-I34)*$B$21)</f>
        <v>1.3617156577010411E-4</v>
      </c>
      <c r="O34">
        <f>($B$19^(1-$B$6)*J34-$B$4*$A$15*(1-$A$15)^(-$B$7)*K34)</f>
        <v>-7.6821880528618897E-3</v>
      </c>
    </row>
    <row r="35" spans="1:15" x14ac:dyDescent="0.2">
      <c r="A35">
        <f>(A34+1)</f>
        <v>2</v>
      </c>
      <c r="B35">
        <f>(C35+$C$30*B34)</f>
        <v>0</v>
      </c>
      <c r="C35" s="11">
        <v>0</v>
      </c>
      <c r="E35">
        <f t="shared" ref="E35:E98" si="0">(F35+$G$30*E34)</f>
        <v>9.4999999999999998E-3</v>
      </c>
      <c r="F35" s="11">
        <v>0</v>
      </c>
      <c r="I35">
        <f>($P$25*I34+$P$26*B34+$P$27*E34)</f>
        <v>-1.8747790003353248E-4</v>
      </c>
      <c r="J35">
        <f t="shared" ref="J35:J98" si="1">($M$25*I35+$M$26*B35+$M$27*E35)</f>
        <v>-4.0759643393101126E-3</v>
      </c>
      <c r="K35">
        <f t="shared" ref="K35:K98" si="2">($S$25*I35+$S$26*B35+$S$27*E35)</f>
        <v>1.860981166510669E-3</v>
      </c>
      <c r="L35">
        <f t="shared" ref="L35:L98" si="3">($B$3*I35+(1-$B$3)*(K35+B35))</f>
        <v>1.178161477662602E-3</v>
      </c>
      <c r="M35">
        <f t="shared" ref="M35:M98" si="4">((1-$B$3)*B35+$B$3*(I35-K35))</f>
        <v>-6.8281968884806711E-4</v>
      </c>
      <c r="N35">
        <f t="shared" ref="N35:N98" si="5">($M$6*(B35+K35-I35)*$B$21)</f>
        <v>1.4566820028758771E-4</v>
      </c>
      <c r="O35">
        <f t="shared" ref="O35:O98" si="6">($B$19^(1-$B$6)*J35-$B$4*$A$15*(1-$A$15)^(-$B$7)*K35)</f>
        <v>-7.528320033584575E-3</v>
      </c>
    </row>
    <row r="36" spans="1:15" x14ac:dyDescent="0.2">
      <c r="A36">
        <f t="shared" ref="A36:A72" si="7">(A35+1)</f>
        <v>3</v>
      </c>
      <c r="B36">
        <f t="shared" ref="B36:B72" si="8">(C36+$C$30*B35)</f>
        <v>0</v>
      </c>
      <c r="C36" s="11">
        <v>0</v>
      </c>
      <c r="E36">
        <f t="shared" si="0"/>
        <v>9.025E-3</v>
      </c>
      <c r="F36" s="11">
        <v>0</v>
      </c>
      <c r="I36">
        <f t="shared" ref="I36:I99" si="9">($P$25*I35+$P$26*B35+$P$27*E35)</f>
        <v>-3.5846520374739187E-4</v>
      </c>
      <c r="J36">
        <f t="shared" si="1"/>
        <v>-4.019041536218247E-3</v>
      </c>
      <c r="K36">
        <f t="shared" si="2"/>
        <v>1.8081589889367864E-3</v>
      </c>
      <c r="L36">
        <f t="shared" si="3"/>
        <v>1.0859509247087271E-3</v>
      </c>
      <c r="M36">
        <f t="shared" si="4"/>
        <v>-7.222080642280594E-4</v>
      </c>
      <c r="N36">
        <f t="shared" si="5"/>
        <v>1.5407105370198606E-4</v>
      </c>
      <c r="O36">
        <f t="shared" si="6"/>
        <v>-7.3734054029488041E-3</v>
      </c>
    </row>
    <row r="37" spans="1:15" x14ac:dyDescent="0.2">
      <c r="A37">
        <f t="shared" si="7"/>
        <v>4</v>
      </c>
      <c r="B37">
        <f t="shared" si="8"/>
        <v>0</v>
      </c>
      <c r="C37" s="11">
        <v>0</v>
      </c>
      <c r="E37">
        <f t="shared" si="0"/>
        <v>8.5737499999999998E-3</v>
      </c>
      <c r="F37" s="11">
        <v>0</v>
      </c>
      <c r="I37">
        <f t="shared" si="9"/>
        <v>-5.1405659246683583E-4</v>
      </c>
      <c r="J37">
        <f t="shared" si="1"/>
        <v>-3.9593894510508935E-3</v>
      </c>
      <c r="K37">
        <f t="shared" si="2"/>
        <v>1.7564508992155838E-3</v>
      </c>
      <c r="L37">
        <f t="shared" si="3"/>
        <v>9.9961506865477731E-4</v>
      </c>
      <c r="M37">
        <f t="shared" si="4"/>
        <v>-7.5683583056080652E-4</v>
      </c>
      <c r="N37">
        <f t="shared" si="5"/>
        <v>1.6145831051963877E-4</v>
      </c>
      <c r="O37">
        <f t="shared" si="6"/>
        <v>-7.2178282642658565E-3</v>
      </c>
    </row>
    <row r="38" spans="1:15" x14ac:dyDescent="0.2">
      <c r="A38">
        <f t="shared" si="7"/>
        <v>5</v>
      </c>
      <c r="B38">
        <f t="shared" si="8"/>
        <v>0</v>
      </c>
      <c r="C38" s="11">
        <v>0</v>
      </c>
      <c r="E38">
        <f t="shared" si="0"/>
        <v>8.1450624999999995E-3</v>
      </c>
      <c r="F38" s="11">
        <v>0</v>
      </c>
      <c r="I38">
        <f t="shared" si="9"/>
        <v>-6.5528175844159259E-4</v>
      </c>
      <c r="J38">
        <f t="shared" si="1"/>
        <v>-3.8973561921361644E-3</v>
      </c>
      <c r="K38">
        <f t="shared" si="2"/>
        <v>1.7058591590002731E-3</v>
      </c>
      <c r="L38">
        <f t="shared" si="3"/>
        <v>9.1881218651965126E-4</v>
      </c>
      <c r="M38">
        <f t="shared" si="4"/>
        <v>-7.8704697248062187E-4</v>
      </c>
      <c r="N38">
        <f t="shared" si="5"/>
        <v>1.6790335412919939E-4</v>
      </c>
      <c r="O38">
        <f t="shared" si="6"/>
        <v>-7.0619409215169149E-3</v>
      </c>
    </row>
    <row r="39" spans="1:15" x14ac:dyDescent="0.2">
      <c r="A39">
        <f t="shared" si="7"/>
        <v>6</v>
      </c>
      <c r="B39">
        <f t="shared" si="8"/>
        <v>0</v>
      </c>
      <c r="C39" s="11">
        <v>0</v>
      </c>
      <c r="E39">
        <f t="shared" si="0"/>
        <v>7.7378093749999989E-3</v>
      </c>
      <c r="F39" s="11">
        <v>0</v>
      </c>
      <c r="I39">
        <f t="shared" si="9"/>
        <v>-7.8310904358198995E-4</v>
      </c>
      <c r="J39">
        <f t="shared" si="1"/>
        <v>-3.833264428325594E-3</v>
      </c>
      <c r="K39">
        <f t="shared" si="2"/>
        <v>1.6563837164578661E-3</v>
      </c>
      <c r="L39">
        <f t="shared" si="3"/>
        <v>8.4321946311124757E-4</v>
      </c>
      <c r="M39">
        <f t="shared" si="4"/>
        <v>-8.1316425334661876E-4</v>
      </c>
      <c r="N39">
        <f t="shared" si="5"/>
        <v>1.7347504071394537E-4</v>
      </c>
      <c r="O39">
        <f t="shared" si="6"/>
        <v>-6.9060659473967577E-3</v>
      </c>
    </row>
    <row r="40" spans="1:15" x14ac:dyDescent="0.2">
      <c r="A40">
        <f t="shared" si="7"/>
        <v>7</v>
      </c>
      <c r="B40">
        <f t="shared" si="8"/>
        <v>0</v>
      </c>
      <c r="C40" s="11">
        <v>0</v>
      </c>
      <c r="E40">
        <f t="shared" si="0"/>
        <v>7.3509189062499983E-3</v>
      </c>
      <c r="F40" s="11">
        <v>0</v>
      </c>
      <c r="I40">
        <f t="shared" si="9"/>
        <v>-8.9844888148103599E-4</v>
      </c>
      <c r="J40">
        <f t="shared" si="1"/>
        <v>-3.767412965942611E-3</v>
      </c>
      <c r="K40">
        <f t="shared" si="2"/>
        <v>1.6080224054712741E-3</v>
      </c>
      <c r="L40">
        <f t="shared" si="3"/>
        <v>7.7253197648717087E-4</v>
      </c>
      <c r="M40">
        <f t="shared" si="4"/>
        <v>-8.3549042898410338E-4</v>
      </c>
      <c r="N40">
        <f t="shared" si="5"/>
        <v>1.7823795818327541E-4</v>
      </c>
      <c r="O40">
        <f t="shared" si="6"/>
        <v>-6.7504981298073495E-3</v>
      </c>
    </row>
    <row r="41" spans="1:15" x14ac:dyDescent="0.2">
      <c r="A41">
        <f t="shared" si="7"/>
        <v>8</v>
      </c>
      <c r="B41">
        <f t="shared" si="8"/>
        <v>0</v>
      </c>
      <c r="C41" s="11">
        <v>0</v>
      </c>
      <c r="E41">
        <f t="shared" si="0"/>
        <v>6.9833729609374978E-3</v>
      </c>
      <c r="F41" s="11">
        <v>0</v>
      </c>
      <c r="I41">
        <f t="shared" si="9"/>
        <v>-1.002157053119102E-3</v>
      </c>
      <c r="J41">
        <f t="shared" si="1"/>
        <v>-3.7000782353066924E-3</v>
      </c>
      <c r="K41">
        <f t="shared" si="2"/>
        <v>1.5607711317105722E-3</v>
      </c>
      <c r="L41">
        <f t="shared" si="3"/>
        <v>7.0646173676734768E-4</v>
      </c>
      <c r="M41">
        <f t="shared" si="4"/>
        <v>-8.5430939494322464E-4</v>
      </c>
      <c r="N41">
        <f t="shared" si="5"/>
        <v>1.8225267092122129E-4</v>
      </c>
      <c r="O41">
        <f t="shared" si="6"/>
        <v>-6.5955063035677474E-3</v>
      </c>
    </row>
    <row r="42" spans="1:15" x14ac:dyDescent="0.2">
      <c r="A42">
        <f t="shared" si="7"/>
        <v>9</v>
      </c>
      <c r="B42">
        <f t="shared" si="8"/>
        <v>0</v>
      </c>
      <c r="C42" s="11">
        <v>0</v>
      </c>
      <c r="E42">
        <f t="shared" si="0"/>
        <v>6.6342043128906226E-3</v>
      </c>
      <c r="F42" s="11">
        <v>0</v>
      </c>
      <c r="I42">
        <f t="shared" si="9"/>
        <v>-1.0950377661067294E-3</v>
      </c>
      <c r="J42">
        <f t="shared" si="1"/>
        <v>-3.6315156917938645E-3</v>
      </c>
      <c r="K42">
        <f t="shared" si="2"/>
        <v>1.5146240463503259E-3</v>
      </c>
      <c r="L42">
        <f t="shared" si="3"/>
        <v>6.4473677553130771E-4</v>
      </c>
      <c r="M42">
        <f t="shared" si="4"/>
        <v>-8.6988727081901843E-4</v>
      </c>
      <c r="N42">
        <f t="shared" si="5"/>
        <v>1.855759511080573E-4</v>
      </c>
      <c r="O42">
        <f t="shared" si="6"/>
        <v>-6.44133507374224E-3</v>
      </c>
    </row>
    <row r="43" spans="1:15" x14ac:dyDescent="0.2">
      <c r="A43">
        <f t="shared" si="7"/>
        <v>10</v>
      </c>
      <c r="B43">
        <f t="shared" si="8"/>
        <v>0</v>
      </c>
      <c r="C43" s="11">
        <v>0</v>
      </c>
      <c r="E43">
        <f t="shared" si="0"/>
        <v>6.302494097246091E-3</v>
      </c>
      <c r="F43" s="11">
        <v>0</v>
      </c>
      <c r="I43">
        <f t="shared" si="9"/>
        <v>-1.1778465668078244E-3</v>
      </c>
      <c r="J43">
        <f t="shared" si="1"/>
        <v>-3.5619611361295154E-3</v>
      </c>
      <c r="K43">
        <f t="shared" si="2"/>
        <v>1.4695737081664763E-3</v>
      </c>
      <c r="L43">
        <f t="shared" si="3"/>
        <v>5.87100283175043E-4</v>
      </c>
      <c r="M43">
        <f t="shared" si="4"/>
        <v>-8.8247342499143348E-4</v>
      </c>
      <c r="N43">
        <f t="shared" si="5"/>
        <v>1.8826099733150584E-4</v>
      </c>
      <c r="O43">
        <f t="shared" si="6"/>
        <v>-6.2882064366434074E-3</v>
      </c>
    </row>
    <row r="44" spans="1:15" x14ac:dyDescent="0.2">
      <c r="A44">
        <f t="shared" si="7"/>
        <v>11</v>
      </c>
      <c r="B44">
        <f t="shared" si="8"/>
        <v>0</v>
      </c>
      <c r="C44" s="11">
        <v>0</v>
      </c>
      <c r="E44">
        <f t="shared" si="0"/>
        <v>5.9873693923837863E-3</v>
      </c>
      <c r="F44" s="11">
        <v>0</v>
      </c>
      <c r="I44">
        <f t="shared" si="9"/>
        <v>-1.2512930941986815E-3</v>
      </c>
      <c r="J44">
        <f t="shared" si="1"/>
        <v>-3.4916319583586423E-3</v>
      </c>
      <c r="K44">
        <f t="shared" si="2"/>
        <v>1.4256112347051974E-3</v>
      </c>
      <c r="L44">
        <f t="shared" si="3"/>
        <v>5.3330979173723788E-4</v>
      </c>
      <c r="M44">
        <f t="shared" si="4"/>
        <v>-8.9230144296795959E-4</v>
      </c>
      <c r="N44">
        <f t="shared" si="5"/>
        <v>1.9035764116649809E-4</v>
      </c>
      <c r="O44">
        <f t="shared" si="6"/>
        <v>-6.136321304239736E-3</v>
      </c>
    </row>
    <row r="45" spans="1:15" x14ac:dyDescent="0.2">
      <c r="A45">
        <f t="shared" si="7"/>
        <v>12</v>
      </c>
      <c r="B45">
        <f t="shared" si="8"/>
        <v>0</v>
      </c>
      <c r="C45" s="11">
        <v>0</v>
      </c>
      <c r="E45">
        <f t="shared" si="0"/>
        <v>5.6880009227645969E-3</v>
      </c>
      <c r="F45" s="11">
        <v>0</v>
      </c>
      <c r="I45">
        <f t="shared" si="9"/>
        <v>-1.316043683856543E-3</v>
      </c>
      <c r="J45">
        <f t="shared" si="1"/>
        <v>-3.4207283097009399E-3</v>
      </c>
      <c r="K45">
        <f t="shared" si="2"/>
        <v>1.3827264431772986E-3</v>
      </c>
      <c r="L45">
        <f t="shared" si="3"/>
        <v>4.8313640083268486E-4</v>
      </c>
      <c r="M45">
        <f t="shared" si="4"/>
        <v>-8.9959004234461373E-4</v>
      </c>
      <c r="N45">
        <f t="shared" si="5"/>
        <v>1.91912542366851E-4</v>
      </c>
      <c r="O45">
        <f t="shared" si="6"/>
        <v>-5.9858609373876657E-3</v>
      </c>
    </row>
    <row r="46" spans="1:15" x14ac:dyDescent="0.2">
      <c r="A46">
        <f t="shared" si="7"/>
        <v>13</v>
      </c>
      <c r="B46">
        <f t="shared" si="8"/>
        <v>0</v>
      </c>
      <c r="C46" s="11">
        <v>0</v>
      </c>
      <c r="E46">
        <f t="shared" si="0"/>
        <v>5.4036008766263667E-3</v>
      </c>
      <c r="F46" s="11">
        <v>0</v>
      </c>
      <c r="I46">
        <f t="shared" si="9"/>
        <v>-1.3727238300334814E-3</v>
      </c>
      <c r="J46">
        <f t="shared" si="1"/>
        <v>-3.3494342062729346E-3</v>
      </c>
      <c r="K46">
        <f t="shared" si="2"/>
        <v>1.3409079816949963E-3</v>
      </c>
      <c r="L46">
        <f t="shared" si="3"/>
        <v>4.3636404445217047E-4</v>
      </c>
      <c r="M46">
        <f t="shared" si="4"/>
        <v>-9.0454393724282583E-4</v>
      </c>
      <c r="N46">
        <f t="shared" si="5"/>
        <v>1.9296937327846955E-4</v>
      </c>
      <c r="O46">
        <f t="shared" si="6"/>
        <v>-5.8369882930145514E-3</v>
      </c>
    </row>
    <row r="47" spans="1:15" x14ac:dyDescent="0.2">
      <c r="A47">
        <f t="shared" si="7"/>
        <v>14</v>
      </c>
      <c r="B47">
        <f t="shared" si="8"/>
        <v>0</v>
      </c>
      <c r="C47" s="11">
        <v>0</v>
      </c>
      <c r="E47">
        <f t="shared" si="0"/>
        <v>5.1334208327950479E-3</v>
      </c>
      <c r="F47" s="11">
        <v>0</v>
      </c>
      <c r="I47">
        <f t="shared" si="9"/>
        <v>-1.4219205133560505E-3</v>
      </c>
      <c r="J47">
        <f t="shared" si="1"/>
        <v>-3.2779185684459616E-3</v>
      </c>
      <c r="K47">
        <f t="shared" si="2"/>
        <v>1.3001434514331189E-3</v>
      </c>
      <c r="L47">
        <f t="shared" si="3"/>
        <v>3.9278879650339588E-4</v>
      </c>
      <c r="M47">
        <f t="shared" si="4"/>
        <v>-9.0735465492972306E-4</v>
      </c>
      <c r="N47">
        <f t="shared" si="5"/>
        <v>1.9356899305167431E-4</v>
      </c>
      <c r="O47">
        <f t="shared" si="6"/>
        <v>-5.6898492901011439E-3</v>
      </c>
    </row>
    <row r="48" spans="1:15" x14ac:dyDescent="0.2">
      <c r="A48">
        <f t="shared" si="7"/>
        <v>15</v>
      </c>
      <c r="B48">
        <f t="shared" si="8"/>
        <v>0</v>
      </c>
      <c r="C48" s="11">
        <v>0</v>
      </c>
      <c r="E48">
        <f t="shared" si="0"/>
        <v>4.8767497911552955E-3</v>
      </c>
      <c r="F48" s="11">
        <v>0</v>
      </c>
      <c r="I48">
        <f t="shared" si="9"/>
        <v>-1.4641844012972492E-3</v>
      </c>
      <c r="J48">
        <f t="shared" si="1"/>
        <v>-3.2063361994065882E-3</v>
      </c>
      <c r="K48">
        <f t="shared" si="2"/>
        <v>1.2604195202639494E-3</v>
      </c>
      <c r="L48">
        <f t="shared" si="3"/>
        <v>3.5221821307688324E-4</v>
      </c>
      <c r="M48">
        <f t="shared" si="4"/>
        <v>-9.0820130718706623E-4</v>
      </c>
      <c r="N48">
        <f t="shared" si="5"/>
        <v>1.9374961219990753E-4</v>
      </c>
      <c r="O48">
        <f t="shared" si="6"/>
        <v>-5.5445739990490298E-3</v>
      </c>
    </row>
    <row r="49" spans="1:15" x14ac:dyDescent="0.2">
      <c r="A49">
        <f t="shared" si="7"/>
        <v>16</v>
      </c>
      <c r="B49">
        <f t="shared" si="8"/>
        <v>0</v>
      </c>
      <c r="C49" s="11">
        <v>0</v>
      </c>
      <c r="E49">
        <f t="shared" si="0"/>
        <v>4.6329123015975303E-3</v>
      </c>
      <c r="F49" s="11">
        <v>0</v>
      </c>
      <c r="I49">
        <f t="shared" si="9"/>
        <v>-1.5000319281937731E-3</v>
      </c>
      <c r="J49">
        <f t="shared" si="1"/>
        <v>-3.1348287062945338E-3</v>
      </c>
      <c r="K49">
        <f t="shared" si="2"/>
        <v>1.2217220283838206E-3</v>
      </c>
      <c r="L49">
        <f t="shared" si="3"/>
        <v>3.1447070952462283E-4</v>
      </c>
      <c r="M49">
        <f t="shared" si="4"/>
        <v>-9.0725131885919781E-4</v>
      </c>
      <c r="N49">
        <f t="shared" si="5"/>
        <v>1.9354694802329559E-4</v>
      </c>
      <c r="O49">
        <f t="shared" si="6"/>
        <v>-5.4012777587692674E-3</v>
      </c>
    </row>
    <row r="50" spans="1:15" x14ac:dyDescent="0.2">
      <c r="A50">
        <f t="shared" si="7"/>
        <v>17</v>
      </c>
      <c r="B50">
        <f t="shared" si="8"/>
        <v>0</v>
      </c>
      <c r="C50" s="11">
        <v>0</v>
      </c>
      <c r="E50">
        <f t="shared" si="0"/>
        <v>4.4012666865176535E-3</v>
      </c>
      <c r="F50" s="11">
        <v>0</v>
      </c>
      <c r="I50">
        <f t="shared" si="9"/>
        <v>-1.5299472612272586E-3</v>
      </c>
      <c r="J50">
        <f t="shared" si="1"/>
        <v>-3.0635253671116788E-3</v>
      </c>
      <c r="K50">
        <f t="shared" si="2"/>
        <v>1.184036086420192E-3</v>
      </c>
      <c r="L50">
        <f t="shared" si="3"/>
        <v>2.7937497053770856E-4</v>
      </c>
      <c r="M50">
        <f t="shared" si="4"/>
        <v>-9.0466111588248348E-4</v>
      </c>
      <c r="N50">
        <f t="shared" si="5"/>
        <v>1.9299437138826318E-4</v>
      </c>
      <c r="O50">
        <f t="shared" si="6"/>
        <v>-5.2600622255924365E-3</v>
      </c>
    </row>
    <row r="51" spans="1:15" x14ac:dyDescent="0.2">
      <c r="A51">
        <f t="shared" si="7"/>
        <v>18</v>
      </c>
      <c r="B51">
        <f t="shared" si="8"/>
        <v>0</v>
      </c>
      <c r="C51" s="11">
        <v>0</v>
      </c>
      <c r="E51">
        <f t="shared" si="0"/>
        <v>4.1812033521917711E-3</v>
      </c>
      <c r="F51" s="11">
        <v>0</v>
      </c>
      <c r="I51">
        <f t="shared" si="9"/>
        <v>-1.5543841584522526E-3</v>
      </c>
      <c r="J51">
        <f t="shared" si="1"/>
        <v>-2.9925439464238007E-3</v>
      </c>
      <c r="K51">
        <f t="shared" si="2"/>
        <v>1.1473461664801418E-3</v>
      </c>
      <c r="L51">
        <f t="shared" si="3"/>
        <v>2.4676939150267705E-4</v>
      </c>
      <c r="M51">
        <f t="shared" si="4"/>
        <v>-9.0057677497746484E-4</v>
      </c>
      <c r="N51">
        <f t="shared" si="5"/>
        <v>1.9212304532852589E-4</v>
      </c>
      <c r="O51">
        <f t="shared" si="6"/>
        <v>-5.1210163578768609E-3</v>
      </c>
    </row>
    <row r="52" spans="1:15" x14ac:dyDescent="0.2">
      <c r="A52">
        <f t="shared" si="7"/>
        <v>19</v>
      </c>
      <c r="B52">
        <f t="shared" si="8"/>
        <v>0</v>
      </c>
      <c r="C52" s="11">
        <v>0</v>
      </c>
      <c r="E52">
        <f t="shared" si="0"/>
        <v>3.972143184582182E-3</v>
      </c>
      <c r="F52" s="11">
        <v>0</v>
      </c>
      <c r="I52">
        <f t="shared" si="9"/>
        <v>-1.5737677246350527E-3</v>
      </c>
      <c r="J52">
        <f t="shared" si="1"/>
        <v>-2.9219914627138513E-3</v>
      </c>
      <c r="K52">
        <f t="shared" si="2"/>
        <v>1.1116361865749461E-3</v>
      </c>
      <c r="L52">
        <f t="shared" si="3"/>
        <v>2.1650154950494666E-4</v>
      </c>
      <c r="M52">
        <f t="shared" si="4"/>
        <v>-8.9513463706999952E-4</v>
      </c>
      <c r="N52">
        <f t="shared" si="5"/>
        <v>1.9096205590826663E-4</v>
      </c>
      <c r="O52">
        <f t="shared" si="6"/>
        <v>-4.9842173399801716E-3</v>
      </c>
    </row>
    <row r="53" spans="1:15" x14ac:dyDescent="0.2">
      <c r="A53">
        <f t="shared" si="7"/>
        <v>20</v>
      </c>
      <c r="B53">
        <f t="shared" si="8"/>
        <v>0</v>
      </c>
      <c r="C53" s="11">
        <v>0</v>
      </c>
      <c r="E53">
        <f t="shared" si="0"/>
        <v>3.7735360253530726E-3</v>
      </c>
      <c r="F53" s="11">
        <v>0</v>
      </c>
      <c r="I53">
        <f t="shared" si="9"/>
        <v>-1.5884960703654335E-3</v>
      </c>
      <c r="J53">
        <f t="shared" si="1"/>
        <v>-2.8519649100912968E-3</v>
      </c>
      <c r="K53">
        <f t="shared" si="2"/>
        <v>1.0768895888305736E-3</v>
      </c>
      <c r="L53">
        <f t="shared" si="3"/>
        <v>1.8842770243190465E-4</v>
      </c>
      <c r="M53">
        <f t="shared" si="4"/>
        <v>-8.8846188639866899E-4</v>
      </c>
      <c r="N53">
        <f t="shared" si="5"/>
        <v>1.895385357650494E-4</v>
      </c>
      <c r="O53">
        <f t="shared" si="6"/>
        <v>-4.8497314490590099E-3</v>
      </c>
    </row>
    <row r="54" spans="1:15" x14ac:dyDescent="0.2">
      <c r="A54">
        <f t="shared" si="7"/>
        <v>21</v>
      </c>
      <c r="B54">
        <f t="shared" si="8"/>
        <v>0</v>
      </c>
      <c r="C54" s="11">
        <v>0</v>
      </c>
      <c r="E54">
        <f t="shared" si="0"/>
        <v>3.5848592240854188E-3</v>
      </c>
      <c r="F54" s="11">
        <v>0</v>
      </c>
      <c r="I54">
        <f t="shared" si="9"/>
        <v>-1.5989418796167991E-3</v>
      </c>
      <c r="J54">
        <f t="shared" si="1"/>
        <v>-2.7825519369159349E-3</v>
      </c>
      <c r="K54">
        <f t="shared" si="2"/>
        <v>1.0430894118704441E-3</v>
      </c>
      <c r="L54">
        <f t="shared" si="3"/>
        <v>1.6241231470802983E-4</v>
      </c>
      <c r="M54">
        <f t="shared" si="4"/>
        <v>-8.8067709716241436E-4</v>
      </c>
      <c r="N54">
        <f t="shared" si="5"/>
        <v>1.8787778072798178E-4</v>
      </c>
      <c r="O54">
        <f t="shared" si="6"/>
        <v>-4.7176148679720312E-3</v>
      </c>
    </row>
    <row r="55" spans="1:15" x14ac:dyDescent="0.2">
      <c r="A55">
        <f t="shared" si="7"/>
        <v>22</v>
      </c>
      <c r="B55">
        <f t="shared" si="8"/>
        <v>0</v>
      </c>
      <c r="C55" s="11">
        <v>0</v>
      </c>
      <c r="E55">
        <f t="shared" si="0"/>
        <v>3.4056162628811476E-3</v>
      </c>
      <c r="F55" s="11">
        <v>0</v>
      </c>
      <c r="I55">
        <f t="shared" si="9"/>
        <v>-1.6054538906586434E-3</v>
      </c>
      <c r="J55">
        <f t="shared" si="1"/>
        <v>-2.7138314837561782E-3</v>
      </c>
      <c r="K55">
        <f t="shared" si="2"/>
        <v>1.0102183577346236E-3</v>
      </c>
      <c r="L55">
        <f t="shared" si="3"/>
        <v>1.383276082702014E-4</v>
      </c>
      <c r="M55">
        <f t="shared" si="4"/>
        <v>-8.7189074946442233E-4</v>
      </c>
      <c r="N55">
        <f t="shared" si="5"/>
        <v>1.8600335988574348E-4</v>
      </c>
      <c r="O55">
        <f t="shared" si="6"/>
        <v>-4.587914447381769E-3</v>
      </c>
    </row>
    <row r="56" spans="1:15" x14ac:dyDescent="0.2">
      <c r="A56">
        <f t="shared" si="7"/>
        <v>23</v>
      </c>
      <c r="B56">
        <f t="shared" si="8"/>
        <v>0</v>
      </c>
      <c r="C56" s="11">
        <v>0</v>
      </c>
      <c r="E56">
        <f t="shared" si="0"/>
        <v>3.2353354497370902E-3</v>
      </c>
      <c r="F56" s="11">
        <v>0</v>
      </c>
      <c r="I56">
        <f t="shared" si="9"/>
        <v>-1.6083582949676261E-3</v>
      </c>
      <c r="J56">
        <f t="shared" si="1"/>
        <v>-2.6458743829707275E-3</v>
      </c>
      <c r="K56">
        <f t="shared" si="2"/>
        <v>9.7825885367864196E-4</v>
      </c>
      <c r="L56">
        <f t="shared" si="3"/>
        <v>1.1605313746321938E-4</v>
      </c>
      <c r="M56">
        <f t="shared" si="4"/>
        <v>-8.6220571621542269E-4</v>
      </c>
      <c r="N56">
        <f t="shared" si="5"/>
        <v>1.8393721945929022E-4</v>
      </c>
      <c r="O56">
        <f t="shared" si="6"/>
        <v>-4.4606684199809381E-3</v>
      </c>
    </row>
    <row r="57" spans="1:15" x14ac:dyDescent="0.2">
      <c r="A57">
        <f t="shared" si="7"/>
        <v>24</v>
      </c>
      <c r="B57">
        <f t="shared" si="8"/>
        <v>0</v>
      </c>
      <c r="C57" s="11">
        <v>0</v>
      </c>
      <c r="E57">
        <f t="shared" si="0"/>
        <v>3.0735686772502355E-3</v>
      </c>
      <c r="F57" s="11">
        <v>0</v>
      </c>
      <c r="I57">
        <f t="shared" si="9"/>
        <v>-1.6079600585393301E-3</v>
      </c>
      <c r="J57">
        <f t="shared" si="1"/>
        <v>-2.5787439220783899E-3</v>
      </c>
      <c r="K57">
        <f t="shared" si="2"/>
        <v>9.4719310917531423E-4</v>
      </c>
      <c r="L57">
        <f t="shared" si="3"/>
        <v>9.5475386603766283E-5</v>
      </c>
      <c r="M57">
        <f t="shared" si="4"/>
        <v>-8.5171772257154805E-4</v>
      </c>
      <c r="N57">
        <f t="shared" si="5"/>
        <v>1.8169978081526361E-4</v>
      </c>
      <c r="O57">
        <f t="shared" si="6"/>
        <v>-4.3359070696078472E-3</v>
      </c>
    </row>
    <row r="58" spans="1:15" x14ac:dyDescent="0.2">
      <c r="A58">
        <f t="shared" si="7"/>
        <v>25</v>
      </c>
      <c r="B58">
        <f t="shared" si="8"/>
        <v>0</v>
      </c>
      <c r="C58" s="11">
        <v>0</v>
      </c>
      <c r="E58">
        <f t="shared" si="0"/>
        <v>2.9198902433877237E-3</v>
      </c>
      <c r="F58" s="11">
        <v>0</v>
      </c>
      <c r="I58">
        <f t="shared" si="9"/>
        <v>-1.60454416977121E-3</v>
      </c>
      <c r="J58">
        <f t="shared" si="1"/>
        <v>-2.5124963729632396E-3</v>
      </c>
      <c r="K58">
        <f t="shared" si="2"/>
        <v>9.1700316842421143E-4</v>
      </c>
      <c r="L58">
        <f t="shared" si="3"/>
        <v>7.6487389025737813E-5</v>
      </c>
      <c r="M58">
        <f t="shared" si="4"/>
        <v>-8.4051577939847372E-4</v>
      </c>
      <c r="N58">
        <f t="shared" si="5"/>
        <v>1.7931003293834112E-4</v>
      </c>
      <c r="O58">
        <f t="shared" si="6"/>
        <v>-4.2136533578632802E-3</v>
      </c>
    </row>
    <row r="59" spans="1:15" x14ac:dyDescent="0.2">
      <c r="A59">
        <f t="shared" si="7"/>
        <v>26</v>
      </c>
      <c r="B59">
        <f t="shared" si="8"/>
        <v>0</v>
      </c>
      <c r="C59" s="11">
        <v>0</v>
      </c>
      <c r="E59">
        <f t="shared" si="0"/>
        <v>2.7738957312183374E-3</v>
      </c>
      <c r="F59" s="11">
        <v>0</v>
      </c>
      <c r="I59">
        <f t="shared" si="9"/>
        <v>-1.5983768178676782E-3</v>
      </c>
      <c r="J59">
        <f t="shared" si="1"/>
        <v>-2.4471814888509672E-3</v>
      </c>
      <c r="K59">
        <f t="shared" si="2"/>
        <v>8.8767095865574335E-4</v>
      </c>
      <c r="L59">
        <f t="shared" si="3"/>
        <v>5.8988366481269646E-5</v>
      </c>
      <c r="M59">
        <f t="shared" si="4"/>
        <v>-8.2868259217447381E-4</v>
      </c>
      <c r="N59">
        <f t="shared" si="5"/>
        <v>1.7678561966388777E-4</v>
      </c>
      <c r="O59">
        <f t="shared" si="6"/>
        <v>-4.0939235106970317E-3</v>
      </c>
    </row>
    <row r="60" spans="1:15" x14ac:dyDescent="0.2">
      <c r="A60">
        <f t="shared" si="7"/>
        <v>27</v>
      </c>
      <c r="B60">
        <f t="shared" si="8"/>
        <v>0</v>
      </c>
      <c r="C60" s="11">
        <v>0</v>
      </c>
      <c r="E60">
        <f t="shared" si="0"/>
        <v>2.6352009446574203E-3</v>
      </c>
      <c r="F60" s="11">
        <v>0</v>
      </c>
      <c r="I60">
        <f t="shared" si="9"/>
        <v>-1.5897065055101233E-3</v>
      </c>
      <c r="J60">
        <f t="shared" si="1"/>
        <v>-2.3828429708868237E-3</v>
      </c>
      <c r="K60">
        <f t="shared" si="2"/>
        <v>8.5917833450009163E-4</v>
      </c>
      <c r="L60">
        <f t="shared" si="3"/>
        <v>4.2883387830020122E-5</v>
      </c>
      <c r="M60">
        <f t="shared" si="4"/>
        <v>-8.1629494667007172E-4</v>
      </c>
      <c r="N60">
        <f t="shared" si="5"/>
        <v>1.74142921956282E-4</v>
      </c>
      <c r="O60">
        <f t="shared" si="6"/>
        <v>-3.9767275672958416E-3</v>
      </c>
    </row>
    <row r="61" spans="1:15" x14ac:dyDescent="0.2">
      <c r="A61">
        <f t="shared" si="7"/>
        <v>28</v>
      </c>
      <c r="B61">
        <f t="shared" si="8"/>
        <v>0</v>
      </c>
      <c r="C61" s="11">
        <v>0</v>
      </c>
      <c r="E61">
        <f t="shared" si="0"/>
        <v>2.5034408974245492E-3</v>
      </c>
      <c r="F61" s="11">
        <v>0</v>
      </c>
      <c r="I61">
        <f t="shared" si="9"/>
        <v>-1.5787650993373049E-3</v>
      </c>
      <c r="J61">
        <f t="shared" si="1"/>
        <v>-2.3195189060457675E-3</v>
      </c>
      <c r="K61">
        <f t="shared" si="2"/>
        <v>8.3150711867545314E-4</v>
      </c>
      <c r="L61">
        <f t="shared" si="3"/>
        <v>2.8083046004533986E-5</v>
      </c>
      <c r="M61">
        <f t="shared" si="4"/>
        <v>-8.0342407267091926E-4</v>
      </c>
      <c r="N61">
        <f t="shared" si="5"/>
        <v>1.713971355031295E-4</v>
      </c>
      <c r="O61">
        <f t="shared" si="6"/>
        <v>-3.862069893475384E-3</v>
      </c>
    </row>
    <row r="62" spans="1:15" x14ac:dyDescent="0.2">
      <c r="A62">
        <f t="shared" si="7"/>
        <v>29</v>
      </c>
      <c r="B62">
        <f t="shared" si="8"/>
        <v>0</v>
      </c>
      <c r="C62" s="11">
        <v>0</v>
      </c>
      <c r="E62">
        <f t="shared" si="0"/>
        <v>2.3782688525533216E-3</v>
      </c>
      <c r="F62" s="11">
        <v>0</v>
      </c>
      <c r="I62">
        <f t="shared" si="9"/>
        <v>-1.5657688215944766E-3</v>
      </c>
      <c r="J62">
        <f t="shared" si="1"/>
        <v>-2.2572421780108357E-3</v>
      </c>
      <c r="K62">
        <f t="shared" si="2"/>
        <v>8.0463913923513081E-4</v>
      </c>
      <c r="L62">
        <f t="shared" si="3"/>
        <v>1.4503152291928437E-5</v>
      </c>
      <c r="M62">
        <f t="shared" si="4"/>
        <v>-7.9013598694320248E-4</v>
      </c>
      <c r="N62">
        <f t="shared" si="5"/>
        <v>1.6856234388121658E-4</v>
      </c>
      <c r="O62">
        <f t="shared" si="6"/>
        <v>-3.749949661656711E-3</v>
      </c>
    </row>
    <row r="63" spans="1:15" x14ac:dyDescent="0.2">
      <c r="A63">
        <f t="shared" si="7"/>
        <v>30</v>
      </c>
      <c r="B63">
        <f t="shared" si="8"/>
        <v>0</v>
      </c>
      <c r="C63" s="11">
        <v>0</v>
      </c>
      <c r="E63">
        <f t="shared" si="0"/>
        <v>2.2593554099256553E-3</v>
      </c>
      <c r="F63" s="11">
        <v>0</v>
      </c>
      <c r="I63">
        <f t="shared" si="9"/>
        <v>-1.550919186132229E-3</v>
      </c>
      <c r="J63">
        <f t="shared" si="1"/>
        <v>-2.1960408525663402E-3</v>
      </c>
      <c r="K63">
        <f t="shared" si="2"/>
        <v>7.7855626359893296E-4</v>
      </c>
      <c r="L63">
        <f t="shared" si="3"/>
        <v>2.0644470218791205E-6</v>
      </c>
      <c r="M63">
        <f t="shared" si="4"/>
        <v>-7.7649181657705405E-4</v>
      </c>
      <c r="N63">
        <f t="shared" si="5"/>
        <v>1.6565158753643826E-4</v>
      </c>
      <c r="O63">
        <f t="shared" si="6"/>
        <v>-3.640361299391999E-3</v>
      </c>
    </row>
    <row r="64" spans="1:15" x14ac:dyDescent="0.2">
      <c r="A64">
        <f t="shared" si="7"/>
        <v>31</v>
      </c>
      <c r="B64">
        <f t="shared" si="8"/>
        <v>0</v>
      </c>
      <c r="C64" s="11">
        <v>0</v>
      </c>
      <c r="E64">
        <f t="shared" si="0"/>
        <v>2.1463876394293723E-3</v>
      </c>
      <c r="F64" s="11">
        <v>0</v>
      </c>
      <c r="I64">
        <f t="shared" si="9"/>
        <v>-1.534403881767898E-3</v>
      </c>
      <c r="J64">
        <f t="shared" si="1"/>
        <v>-2.1359385389676825E-3</v>
      </c>
      <c r="K64">
        <f t="shared" si="2"/>
        <v>7.532404295810364E-4</v>
      </c>
      <c r="L64">
        <f t="shared" si="3"/>
        <v>-9.3076742019416276E-6</v>
      </c>
      <c r="M64">
        <f t="shared" si="4"/>
        <v>-7.6254810378297813E-4</v>
      </c>
      <c r="N64">
        <f t="shared" si="5"/>
        <v>1.6267692880703538E-4</v>
      </c>
      <c r="O64">
        <f t="shared" si="6"/>
        <v>-3.5332949082949833E-3</v>
      </c>
    </row>
    <row r="65" spans="1:15" x14ac:dyDescent="0.2">
      <c r="A65">
        <f t="shared" si="7"/>
        <v>32</v>
      </c>
      <c r="B65">
        <f t="shared" si="8"/>
        <v>0</v>
      </c>
      <c r="C65" s="11">
        <v>0</v>
      </c>
      <c r="E65">
        <f t="shared" si="0"/>
        <v>2.0390682574579037E-3</v>
      </c>
      <c r="F65" s="11">
        <v>0</v>
      </c>
      <c r="I65">
        <f t="shared" si="9"/>
        <v>-1.516397605863007E-3</v>
      </c>
      <c r="J65">
        <f t="shared" si="1"/>
        <v>-2.0769547286694388E-3</v>
      </c>
      <c r="K65">
        <f t="shared" si="2"/>
        <v>7.2867367361391497E-4</v>
      </c>
      <c r="L65">
        <f t="shared" si="3"/>
        <v>-1.9683419545058899E-5</v>
      </c>
      <c r="M65">
        <f t="shared" si="4"/>
        <v>-7.4835709315897397E-4</v>
      </c>
      <c r="N65">
        <f t="shared" si="5"/>
        <v>1.5964951320724782E-4</v>
      </c>
      <c r="O65">
        <f t="shared" si="6"/>
        <v>-3.4287366551279987E-3</v>
      </c>
    </row>
    <row r="66" spans="1:15" x14ac:dyDescent="0.2">
      <c r="A66">
        <f t="shared" si="7"/>
        <v>33</v>
      </c>
      <c r="B66">
        <f t="shared" si="8"/>
        <v>0</v>
      </c>
      <c r="C66" s="11">
        <v>0</v>
      </c>
      <c r="E66">
        <f t="shared" si="0"/>
        <v>1.9371148445850085E-3</v>
      </c>
      <c r="F66" s="11">
        <v>0</v>
      </c>
      <c r="I66">
        <f t="shared" si="9"/>
        <v>-1.4970628508191185E-3</v>
      </c>
      <c r="J66">
        <f t="shared" si="1"/>
        <v>-2.0191051127173821E-3</v>
      </c>
      <c r="K66">
        <f t="shared" si="2"/>
        <v>7.0483815635607517E-4</v>
      </c>
      <c r="L66">
        <f t="shared" si="3"/>
        <v>-2.9128846035655985E-5</v>
      </c>
      <c r="M66">
        <f t="shared" si="4"/>
        <v>-7.3396700239173121E-4</v>
      </c>
      <c r="N66">
        <f t="shared" si="5"/>
        <v>1.565796271769027E-4</v>
      </c>
      <c r="O66">
        <f t="shared" si="6"/>
        <v>-3.3266691366995987E-3</v>
      </c>
    </row>
    <row r="67" spans="1:15" x14ac:dyDescent="0.2">
      <c r="A67">
        <f t="shared" si="7"/>
        <v>34</v>
      </c>
      <c r="B67">
        <f t="shared" si="8"/>
        <v>0</v>
      </c>
      <c r="C67" s="11">
        <v>0</v>
      </c>
      <c r="E67">
        <f t="shared" si="0"/>
        <v>1.8402591023557579E-3</v>
      </c>
      <c r="F67" s="11">
        <v>0</v>
      </c>
      <c r="I67">
        <f t="shared" si="9"/>
        <v>-1.4765506460512647E-3</v>
      </c>
      <c r="J67">
        <f t="shared" si="1"/>
        <v>-1.9624018790382653E-3</v>
      </c>
      <c r="K67">
        <f t="shared" si="2"/>
        <v>6.8171618586015145E-4</v>
      </c>
      <c r="L67">
        <f t="shared" si="3"/>
        <v>-3.7706091443653845E-5</v>
      </c>
      <c r="M67">
        <f t="shared" si="4"/>
        <v>-7.194222773038054E-4</v>
      </c>
      <c r="N67">
        <f t="shared" si="5"/>
        <v>1.5347675249147852E-4</v>
      </c>
      <c r="O67">
        <f t="shared" si="6"/>
        <v>-3.2270717201340854E-3</v>
      </c>
    </row>
    <row r="68" spans="1:15" x14ac:dyDescent="0.2">
      <c r="A68">
        <f t="shared" si="7"/>
        <v>35</v>
      </c>
      <c r="B68">
        <f t="shared" si="8"/>
        <v>0</v>
      </c>
      <c r="C68" s="11">
        <v>0</v>
      </c>
      <c r="E68">
        <f t="shared" si="0"/>
        <v>1.7482461472379698E-3</v>
      </c>
      <c r="F68" s="11">
        <v>0</v>
      </c>
      <c r="I68">
        <f t="shared" si="9"/>
        <v>-1.4550012578623812E-3</v>
      </c>
      <c r="J68">
        <f t="shared" si="1"/>
        <v>-1.9068539907931498E-3</v>
      </c>
      <c r="K68">
        <f t="shared" si="2"/>
        <v>6.5929023846734904E-4</v>
      </c>
      <c r="L68">
        <f t="shared" si="3"/>
        <v>-4.5473593642560975E-5</v>
      </c>
      <c r="M68">
        <f t="shared" si="4"/>
        <v>-7.0476383210991002E-4</v>
      </c>
      <c r="N68">
        <f t="shared" si="5"/>
        <v>1.5034961751678085E-4</v>
      </c>
      <c r="O68">
        <f t="shared" si="6"/>
        <v>-3.1299208599866761E-3</v>
      </c>
    </row>
    <row r="69" spans="1:15" x14ac:dyDescent="0.2">
      <c r="A69">
        <f t="shared" si="7"/>
        <v>36</v>
      </c>
      <c r="B69">
        <f t="shared" si="8"/>
        <v>0</v>
      </c>
      <c r="C69" s="11">
        <v>0</v>
      </c>
      <c r="E69">
        <f t="shared" si="0"/>
        <v>1.6608338398760713E-3</v>
      </c>
      <c r="F69" s="11">
        <v>0</v>
      </c>
      <c r="I69">
        <f t="shared" si="9"/>
        <v>-1.4325448495135062E-3</v>
      </c>
      <c r="J69">
        <f t="shared" si="1"/>
        <v>-1.8524674468956728E-3</v>
      </c>
      <c r="K69">
        <f t="shared" si="2"/>
        <v>6.3754297758425059E-4</v>
      </c>
      <c r="L69">
        <f t="shared" si="3"/>
        <v>-5.2486298115001623E-5</v>
      </c>
      <c r="M69">
        <f t="shared" si="4"/>
        <v>-6.9002927569925215E-4</v>
      </c>
      <c r="N69">
        <f t="shared" si="5"/>
        <v>1.4720624548250716E-4</v>
      </c>
      <c r="O69">
        <f t="shared" si="6"/>
        <v>-3.0351903935951254E-3</v>
      </c>
    </row>
    <row r="70" spans="1:15" x14ac:dyDescent="0.2">
      <c r="A70">
        <f t="shared" si="7"/>
        <v>37</v>
      </c>
      <c r="B70">
        <f t="shared" si="8"/>
        <v>0</v>
      </c>
      <c r="C70" s="11">
        <v>0</v>
      </c>
      <c r="E70">
        <f t="shared" si="0"/>
        <v>1.5777921478822676E-3</v>
      </c>
      <c r="F70" s="11">
        <v>0</v>
      </c>
      <c r="I70">
        <f t="shared" si="9"/>
        <v>-1.4093021036625665E-3</v>
      </c>
      <c r="J70">
        <f t="shared" si="1"/>
        <v>-1.7992455257357085E-3</v>
      </c>
      <c r="K70">
        <f t="shared" si="2"/>
        <v>6.1645727048859848E-4</v>
      </c>
      <c r="L70">
        <f t="shared" si="3"/>
        <v>-5.8795854228456466E-5</v>
      </c>
      <c r="M70">
        <f t="shared" si="4"/>
        <v>-6.7525312471705505E-4</v>
      </c>
      <c r="N70">
        <f t="shared" si="5"/>
        <v>1.4405399993963844E-4</v>
      </c>
      <c r="O70">
        <f t="shared" si="6"/>
        <v>-2.9428518159802393E-3</v>
      </c>
    </row>
    <row r="71" spans="1:15" x14ac:dyDescent="0.2">
      <c r="A71">
        <f t="shared" si="7"/>
        <v>38</v>
      </c>
      <c r="B71">
        <f t="shared" si="8"/>
        <v>0</v>
      </c>
      <c r="C71" s="11">
        <v>0</v>
      </c>
      <c r="E71">
        <f t="shared" si="0"/>
        <v>1.4989025404881541E-3</v>
      </c>
      <c r="F71" s="11">
        <v>0</v>
      </c>
      <c r="I71">
        <f t="shared" si="9"/>
        <v>-1.3853848092289945E-3</v>
      </c>
      <c r="J71">
        <f t="shared" si="1"/>
        <v>-1.7471890130912227E-3</v>
      </c>
      <c r="K71">
        <f t="shared" si="2"/>
        <v>5.960162033017835E-4</v>
      </c>
      <c r="L71">
        <f t="shared" si="3"/>
        <v>-6.4450800875142484E-5</v>
      </c>
      <c r="M71">
        <f t="shared" si="4"/>
        <v>-6.6046700417692593E-4</v>
      </c>
      <c r="N71">
        <f t="shared" si="5"/>
        <v>1.4089962755774424E-4</v>
      </c>
      <c r="O71">
        <f t="shared" si="6"/>
        <v>-2.8528745355335915E-3</v>
      </c>
    </row>
    <row r="72" spans="1:15" x14ac:dyDescent="0.2">
      <c r="A72">
        <f t="shared" si="7"/>
        <v>39</v>
      </c>
      <c r="B72">
        <f t="shared" si="8"/>
        <v>0</v>
      </c>
      <c r="C72" s="11">
        <v>0</v>
      </c>
      <c r="E72">
        <f t="shared" si="0"/>
        <v>1.4239574134637463E-3</v>
      </c>
      <c r="F72" s="11">
        <v>0</v>
      </c>
      <c r="I72">
        <f t="shared" si="9"/>
        <v>-1.3608964146318962E-3</v>
      </c>
      <c r="J72">
        <f t="shared" si="1"/>
        <v>-1.6962964151565293E-3</v>
      </c>
      <c r="K72">
        <f t="shared" si="2"/>
        <v>5.7620309425740186E-4</v>
      </c>
      <c r="L72">
        <f t="shared" si="3"/>
        <v>-6.9496742039030753E-5</v>
      </c>
      <c r="M72">
        <f t="shared" si="4"/>
        <v>-6.4569983629643272E-4</v>
      </c>
      <c r="N72">
        <f t="shared" si="5"/>
        <v>1.3774929840990567E-4</v>
      </c>
      <c r="O72">
        <f t="shared" si="6"/>
        <v>-2.7652261116606351E-3</v>
      </c>
    </row>
    <row r="73" spans="1:15" x14ac:dyDescent="0.2">
      <c r="A73">
        <f>(A72+1)</f>
        <v>40</v>
      </c>
      <c r="B73">
        <f>(C73+$C$30*B72)</f>
        <v>0</v>
      </c>
      <c r="C73" s="11">
        <v>0</v>
      </c>
      <c r="E73">
        <f t="shared" si="0"/>
        <v>1.3527595427905588E-3</v>
      </c>
      <c r="F73" s="11">
        <v>0</v>
      </c>
      <c r="I73">
        <f t="shared" si="9"/>
        <v>-1.3359325492456806E-3</v>
      </c>
      <c r="J73">
        <f t="shared" si="1"/>
        <v>-1.6465641575635443E-3</v>
      </c>
      <c r="K73">
        <f t="shared" si="2"/>
        <v>5.5700150538733843E-4</v>
      </c>
      <c r="L73">
        <f t="shared" si="3"/>
        <v>-7.3976512823667874E-5</v>
      </c>
      <c r="M73">
        <f t="shared" si="4"/>
        <v>-6.309780182110063E-4</v>
      </c>
      <c r="N73">
        <f t="shared" si="5"/>
        <v>1.3460864388501473E-4</v>
      </c>
      <c r="O73">
        <f t="shared" si="6"/>
        <v>-2.6798724754811191E-3</v>
      </c>
    </row>
    <row r="74" spans="1:15" x14ac:dyDescent="0.2">
      <c r="A74">
        <f t="shared" ref="A74:A133" si="10">(A73+1)</f>
        <v>41</v>
      </c>
      <c r="B74">
        <f t="shared" ref="B74:B133" si="11">(C74+$C$30*B73)</f>
        <v>0</v>
      </c>
      <c r="C74" s="11">
        <v>0</v>
      </c>
      <c r="E74">
        <f t="shared" si="0"/>
        <v>1.2851215656510308E-3</v>
      </c>
      <c r="F74" s="11">
        <v>0</v>
      </c>
      <c r="I74">
        <f t="shared" si="9"/>
        <v>-1.3105815148186997E-3</v>
      </c>
      <c r="J74">
        <f t="shared" si="1"/>
        <v>-1.5979867712237596E-3</v>
      </c>
      <c r="K74">
        <f t="shared" si="2"/>
        <v>5.3839525273938855E-4</v>
      </c>
      <c r="L74">
        <f t="shared" si="3"/>
        <v>-7.7930336446640819E-5</v>
      </c>
      <c r="M74">
        <f t="shared" si="4"/>
        <v>-6.1632558918602942E-4</v>
      </c>
      <c r="N74">
        <f t="shared" si="5"/>
        <v>1.3148279235968631E-4</v>
      </c>
      <c r="O74">
        <f t="shared" si="6"/>
        <v>-2.5967781346260448E-3</v>
      </c>
    </row>
    <row r="75" spans="1:15" x14ac:dyDescent="0.2">
      <c r="A75">
        <f t="shared" si="10"/>
        <v>42</v>
      </c>
      <c r="B75">
        <f t="shared" si="11"/>
        <v>0</v>
      </c>
      <c r="C75" s="11">
        <v>0</v>
      </c>
      <c r="E75">
        <f t="shared" si="0"/>
        <v>1.2208654873684791E-3</v>
      </c>
      <c r="F75" s="11">
        <v>0</v>
      </c>
      <c r="I75">
        <f t="shared" si="9"/>
        <v>-1.284924748507231E-3</v>
      </c>
      <c r="J75">
        <f t="shared" si="1"/>
        <v>-1.5505570657724462E-3</v>
      </c>
      <c r="K75">
        <f t="shared" si="2"/>
        <v>5.2036841523340463E-4</v>
      </c>
      <c r="L75">
        <f t="shared" si="3"/>
        <v>-8.1395972680140536E-5</v>
      </c>
      <c r="M75">
        <f t="shared" si="4"/>
        <v>-6.0176438791354511E-4</v>
      </c>
      <c r="N75">
        <f t="shared" si="5"/>
        <v>1.2837640275488967E-4</v>
      </c>
      <c r="O75">
        <f t="shared" si="6"/>
        <v>-2.5159063631111428E-3</v>
      </c>
    </row>
    <row r="76" spans="1:15" x14ac:dyDescent="0.2">
      <c r="A76">
        <f t="shared" si="10"/>
        <v>43</v>
      </c>
      <c r="B76">
        <f t="shared" si="11"/>
        <v>0</v>
      </c>
      <c r="C76" s="11">
        <v>0</v>
      </c>
      <c r="E76">
        <f t="shared" si="0"/>
        <v>1.1598222130000551E-3</v>
      </c>
      <c r="F76" s="11">
        <v>0</v>
      </c>
      <c r="I76">
        <f t="shared" si="9"/>
        <v>-1.2590372590888029E-3</v>
      </c>
      <c r="J76">
        <f t="shared" si="1"/>
        <v>-1.5042662913528706E-3</v>
      </c>
      <c r="K76">
        <f t="shared" si="2"/>
        <v>5.0290534225632755E-4</v>
      </c>
      <c r="L76">
        <f t="shared" si="3"/>
        <v>-8.4408858192049226E-5</v>
      </c>
      <c r="M76">
        <f t="shared" si="4"/>
        <v>-5.8731420044837678E-4</v>
      </c>
      <c r="N76">
        <f t="shared" si="5"/>
        <v>1.2529369609565376E-4</v>
      </c>
      <c r="O76">
        <f t="shared" si="6"/>
        <v>-2.4372193772108333E-3</v>
      </c>
    </row>
    <row r="77" spans="1:15" x14ac:dyDescent="0.2">
      <c r="A77">
        <f t="shared" si="10"/>
        <v>44</v>
      </c>
      <c r="B77">
        <f t="shared" si="11"/>
        <v>0</v>
      </c>
      <c r="C77" s="11">
        <v>0</v>
      </c>
      <c r="E77">
        <f t="shared" si="0"/>
        <v>1.1018311023500522E-3</v>
      </c>
      <c r="F77" s="11">
        <v>0</v>
      </c>
      <c r="I77">
        <f t="shared" si="9"/>
        <v>-1.2329880378351725E-3</v>
      </c>
      <c r="J77">
        <f t="shared" si="1"/>
        <v>-1.4591042894369331E-3</v>
      </c>
      <c r="K77">
        <f t="shared" si="2"/>
        <v>4.8599066009022505E-4</v>
      </c>
      <c r="L77">
        <f t="shared" si="3"/>
        <v>-8.7002239218240734E-5</v>
      </c>
      <c r="M77">
        <f t="shared" si="4"/>
        <v>-5.7299289930846584E-4</v>
      </c>
      <c r="N77">
        <f t="shared" si="5"/>
        <v>1.2223848518580607E-4</v>
      </c>
      <c r="O77">
        <f t="shared" si="6"/>
        <v>-2.3606784982036903E-3</v>
      </c>
    </row>
    <row r="78" spans="1:15" x14ac:dyDescent="0.2">
      <c r="A78">
        <f t="shared" si="10"/>
        <v>45</v>
      </c>
      <c r="B78">
        <f t="shared" si="11"/>
        <v>0</v>
      </c>
      <c r="C78" s="11">
        <v>0</v>
      </c>
      <c r="E78">
        <f t="shared" si="0"/>
        <v>1.0467395472325495E-3</v>
      </c>
      <c r="F78" s="11">
        <v>0</v>
      </c>
      <c r="I78">
        <f t="shared" si="9"/>
        <v>-1.2068404454459608E-3</v>
      </c>
      <c r="J78">
        <f t="shared" si="1"/>
        <v>-1.4150596333395273E-3</v>
      </c>
      <c r="K78">
        <f t="shared" si="2"/>
        <v>4.6960927726156842E-4</v>
      </c>
      <c r="L78">
        <f t="shared" si="3"/>
        <v>-8.9207296974274546E-5</v>
      </c>
      <c r="M78">
        <f t="shared" si="4"/>
        <v>-5.5881657423584308E-4</v>
      </c>
      <c r="N78">
        <f t="shared" si="5"/>
        <v>1.1921420250364654E-4</v>
      </c>
      <c r="O78">
        <f t="shared" si="6"/>
        <v>-2.2862443028103864E-3</v>
      </c>
    </row>
    <row r="79" spans="1:15" x14ac:dyDescent="0.2">
      <c r="A79">
        <f t="shared" si="10"/>
        <v>46</v>
      </c>
      <c r="B79">
        <f t="shared" si="11"/>
        <v>0</v>
      </c>
      <c r="C79" s="11">
        <v>0</v>
      </c>
      <c r="E79">
        <f t="shared" si="0"/>
        <v>9.9440256987092207E-4</v>
      </c>
      <c r="F79" s="11">
        <v>0</v>
      </c>
      <c r="I79">
        <f t="shared" si="9"/>
        <v>-1.1806525763688109E-3</v>
      </c>
      <c r="J79">
        <f t="shared" si="1"/>
        <v>-1.3721197590468976E-3</v>
      </c>
      <c r="K79">
        <f t="shared" si="2"/>
        <v>4.5374638889443563E-4</v>
      </c>
      <c r="L79">
        <f t="shared" si="3"/>
        <v>-9.1053266193313171E-5</v>
      </c>
      <c r="M79">
        <f t="shared" si="4"/>
        <v>-5.447996550877488E-4</v>
      </c>
      <c r="N79">
        <f t="shared" si="5"/>
        <v>1.1622392641871977E-4</v>
      </c>
      <c r="O79">
        <f t="shared" si="6"/>
        <v>-2.2138767620977929E-3</v>
      </c>
    </row>
    <row r="80" spans="1:15" x14ac:dyDescent="0.2">
      <c r="A80">
        <f t="shared" si="10"/>
        <v>47</v>
      </c>
      <c r="B80">
        <f t="shared" si="11"/>
        <v>0</v>
      </c>
      <c r="C80" s="11">
        <v>0</v>
      </c>
      <c r="E80">
        <f t="shared" si="0"/>
        <v>9.4468244137737591E-4</v>
      </c>
      <c r="F80" s="11">
        <v>0</v>
      </c>
      <c r="I80">
        <f t="shared" si="9"/>
        <v>-1.1544776017607557E-3</v>
      </c>
      <c r="J80">
        <f t="shared" si="1"/>
        <v>-1.3302710869442815E-3</v>
      </c>
      <c r="K80">
        <f t="shared" si="2"/>
        <v>4.3838748014510297E-4</v>
      </c>
      <c r="L80">
        <f t="shared" si="3"/>
        <v>-9.2567547156849881E-5</v>
      </c>
      <c r="M80">
        <f t="shared" si="4"/>
        <v>-5.3095502730195285E-4</v>
      </c>
      <c r="N80">
        <f t="shared" si="5"/>
        <v>1.1327040582441662E-4</v>
      </c>
      <c r="O80">
        <f t="shared" si="6"/>
        <v>-2.143535369578225E-3</v>
      </c>
    </row>
    <row r="81" spans="1:15" x14ac:dyDescent="0.2">
      <c r="A81">
        <f t="shared" si="10"/>
        <v>48</v>
      </c>
      <c r="B81">
        <f t="shared" si="11"/>
        <v>0</v>
      </c>
      <c r="C81" s="11">
        <v>0</v>
      </c>
      <c r="E81">
        <f t="shared" si="0"/>
        <v>8.9744831930850706E-4</v>
      </c>
      <c r="F81" s="11">
        <v>0</v>
      </c>
      <c r="I81">
        <f t="shared" si="9"/>
        <v>-1.1283640922780302E-3</v>
      </c>
      <c r="J81">
        <f t="shared" si="1"/>
        <v>-1.2894991349950251E-3</v>
      </c>
      <c r="K81">
        <f t="shared" si="2"/>
        <v>4.2351832879056439E-4</v>
      </c>
      <c r="L81">
        <f t="shared" si="3"/>
        <v>-9.377581156563375E-5</v>
      </c>
      <c r="M81">
        <f t="shared" si="4"/>
        <v>-5.1729414035619819E-4</v>
      </c>
      <c r="N81">
        <f t="shared" si="5"/>
        <v>1.1035608327598897E-4</v>
      </c>
      <c r="O81">
        <f t="shared" si="6"/>
        <v>-2.0751792591905899E-3</v>
      </c>
    </row>
    <row r="82" spans="1:15" x14ac:dyDescent="0.2">
      <c r="A82">
        <f t="shared" si="10"/>
        <v>49</v>
      </c>
      <c r="B82">
        <f t="shared" si="11"/>
        <v>0</v>
      </c>
      <c r="C82" s="11">
        <v>0</v>
      </c>
      <c r="E82">
        <f t="shared" si="0"/>
        <v>8.5257590334308171E-4</v>
      </c>
      <c r="F82" s="11">
        <v>0</v>
      </c>
      <c r="I82">
        <f t="shared" si="9"/>
        <v>-1.1023563218176835E-3</v>
      </c>
      <c r="J82">
        <f t="shared" si="1"/>
        <v>-1.2497886238920617E-3</v>
      </c>
      <c r="K82">
        <f t="shared" si="2"/>
        <v>4.0912500703887907E-4</v>
      </c>
      <c r="L82">
        <f t="shared" si="3"/>
        <v>-9.4702102579975061E-5</v>
      </c>
      <c r="M82">
        <f t="shared" si="4"/>
        <v>-5.0382710961885413E-4</v>
      </c>
      <c r="N82">
        <f t="shared" si="5"/>
        <v>1.074831167186889E-4</v>
      </c>
      <c r="O82">
        <f t="shared" si="6"/>
        <v>-2.0087673138102845E-3</v>
      </c>
    </row>
    <row r="83" spans="1:15" x14ac:dyDescent="0.2">
      <c r="A83">
        <f t="shared" si="10"/>
        <v>50</v>
      </c>
      <c r="B83">
        <f t="shared" si="11"/>
        <v>0</v>
      </c>
      <c r="C83" s="11">
        <v>0</v>
      </c>
      <c r="E83">
        <f t="shared" si="0"/>
        <v>8.0994710817592762E-4</v>
      </c>
      <c r="F83" s="11">
        <v>0</v>
      </c>
      <c r="I83">
        <f t="shared" si="9"/>
        <v>-1.0764945532738114E-3</v>
      </c>
      <c r="J83">
        <f t="shared" si="1"/>
        <v>-1.2111235746730489E-3</v>
      </c>
      <c r="K83">
        <f t="shared" si="2"/>
        <v>3.9519388262488389E-4</v>
      </c>
      <c r="L83">
        <f t="shared" si="3"/>
        <v>-9.5368929341347827E-5</v>
      </c>
      <c r="M83">
        <f t="shared" si="4"/>
        <v>-4.9056281196623171E-4</v>
      </c>
      <c r="N83">
        <f t="shared" si="5"/>
        <v>1.0465339988612946E-4</v>
      </c>
      <c r="O83">
        <f t="shared" si="6"/>
        <v>-1.9442582648970242E-3</v>
      </c>
    </row>
    <row r="84" spans="1:15" x14ac:dyDescent="0.2">
      <c r="A84">
        <f t="shared" si="10"/>
        <v>51</v>
      </c>
      <c r="B84">
        <f t="shared" si="11"/>
        <v>0</v>
      </c>
      <c r="C84" s="11">
        <v>0</v>
      </c>
      <c r="E84">
        <f t="shared" si="0"/>
        <v>7.6944975276713125E-4</v>
      </c>
      <c r="F84" s="11">
        <v>0</v>
      </c>
      <c r="I84">
        <f t="shared" si="9"/>
        <v>-1.0508153073139057E-3</v>
      </c>
      <c r="J84">
        <f t="shared" si="1"/>
        <v>-1.1734873992624852E-3</v>
      </c>
      <c r="K84">
        <f t="shared" si="2"/>
        <v>3.8171161925069311E-4</v>
      </c>
      <c r="L84">
        <f t="shared" si="3"/>
        <v>-9.5797356270839766E-5</v>
      </c>
      <c r="M84">
        <f t="shared" si="4"/>
        <v>-4.7750897552153293E-4</v>
      </c>
      <c r="N84">
        <f t="shared" si="5"/>
        <v>1.0186858144459372E-4</v>
      </c>
      <c r="O84">
        <f t="shared" si="6"/>
        <v>-1.8816107838541376E-3</v>
      </c>
    </row>
    <row r="85" spans="1:15" x14ac:dyDescent="0.2">
      <c r="A85">
        <f t="shared" si="10"/>
        <v>52</v>
      </c>
      <c r="B85">
        <f t="shared" si="11"/>
        <v>0</v>
      </c>
      <c r="C85" s="11">
        <v>0</v>
      </c>
      <c r="E85">
        <f t="shared" si="0"/>
        <v>7.3097726512877468E-4</v>
      </c>
      <c r="F85" s="11">
        <v>0</v>
      </c>
      <c r="I85">
        <f t="shared" si="9"/>
        <v>-1.0253516151265045E-3</v>
      </c>
      <c r="J85">
        <f t="shared" si="1"/>
        <v>-1.1368629843776768E-3</v>
      </c>
      <c r="K85">
        <f t="shared" si="2"/>
        <v>3.6866517642653853E-4</v>
      </c>
      <c r="L85">
        <f t="shared" si="3"/>
        <v>-9.6007087424475758E-5</v>
      </c>
      <c r="M85">
        <f t="shared" si="4"/>
        <v>-4.6467226385101435E-4</v>
      </c>
      <c r="N85">
        <f t="shared" si="5"/>
        <v>9.9130082954883083E-5</v>
      </c>
      <c r="O85">
        <f t="shared" si="6"/>
        <v>-1.8207835656392727E-3</v>
      </c>
    </row>
    <row r="86" spans="1:15" x14ac:dyDescent="0.2">
      <c r="A86">
        <f t="shared" si="10"/>
        <v>53</v>
      </c>
      <c r="B86">
        <f t="shared" si="11"/>
        <v>0</v>
      </c>
      <c r="C86" s="11">
        <v>0</v>
      </c>
      <c r="E86">
        <f t="shared" si="0"/>
        <v>6.9442840187233595E-4</v>
      </c>
      <c r="F86" s="11">
        <v>0</v>
      </c>
      <c r="I86">
        <f t="shared" si="9"/>
        <v>-1.0001332560398903E-3</v>
      </c>
      <c r="J86">
        <f t="shared" si="1"/>
        <v>-1.1012327692104195E-3</v>
      </c>
      <c r="K86">
        <f t="shared" si="2"/>
        <v>3.5604180876386098E-4</v>
      </c>
      <c r="L86">
        <f t="shared" si="3"/>
        <v>-9.6016546170722727E-5</v>
      </c>
      <c r="M86">
        <f t="shared" si="4"/>
        <v>-4.5205835493458371E-4</v>
      </c>
      <c r="N86">
        <f t="shared" si="5"/>
        <v>9.643911571937789E-5</v>
      </c>
      <c r="O86">
        <f t="shared" si="6"/>
        <v>-1.7617354051346762E-3</v>
      </c>
    </row>
    <row r="87" spans="1:15" x14ac:dyDescent="0.2">
      <c r="A87">
        <f t="shared" si="10"/>
        <v>54</v>
      </c>
      <c r="B87">
        <f t="shared" si="11"/>
        <v>0</v>
      </c>
      <c r="C87" s="11">
        <v>0</v>
      </c>
      <c r="E87">
        <f t="shared" si="0"/>
        <v>6.5970698177871912E-4</v>
      </c>
      <c r="F87" s="11">
        <v>0</v>
      </c>
      <c r="I87">
        <f t="shared" si="9"/>
        <v>-9.7518698086286625E-4</v>
      </c>
      <c r="J87">
        <f t="shared" si="1"/>
        <v>-1.0665788172726336E-3</v>
      </c>
      <c r="K87">
        <f t="shared" si="2"/>
        <v>3.4382906476913323E-4</v>
      </c>
      <c r="L87">
        <f t="shared" si="3"/>
        <v>-9.584295044153321E-5</v>
      </c>
      <c r="M87">
        <f t="shared" si="4"/>
        <v>-4.3967201521066649E-4</v>
      </c>
      <c r="N87">
        <f t="shared" si="5"/>
        <v>9.3796696578275551E-5</v>
      </c>
      <c r="O87">
        <f t="shared" si="6"/>
        <v>-1.7044252667552135E-3</v>
      </c>
    </row>
    <row r="88" spans="1:15" x14ac:dyDescent="0.2">
      <c r="A88">
        <f t="shared" si="10"/>
        <v>55</v>
      </c>
      <c r="B88">
        <f t="shared" si="11"/>
        <v>0</v>
      </c>
      <c r="C88" s="11">
        <v>0</v>
      </c>
      <c r="E88">
        <f t="shared" si="0"/>
        <v>6.2672163268978317E-4</v>
      </c>
      <c r="F88" s="11">
        <v>0</v>
      </c>
      <c r="I88">
        <f t="shared" si="9"/>
        <v>-9.5053672175249499E-4</v>
      </c>
      <c r="J88">
        <f t="shared" si="1"/>
        <v>-1.032882882771848E-3</v>
      </c>
      <c r="K88">
        <f t="shared" si="2"/>
        <v>3.3201478518367529E-4</v>
      </c>
      <c r="L88">
        <f t="shared" si="3"/>
        <v>-9.5502383795048119E-5</v>
      </c>
      <c r="M88">
        <f t="shared" si="4"/>
        <v>-4.2751716897872346E-4</v>
      </c>
      <c r="N88">
        <f t="shared" si="5"/>
        <v>9.1203662715461027E-5</v>
      </c>
      <c r="O88">
        <f t="shared" si="6"/>
        <v>-1.6488123477440032E-3</v>
      </c>
    </row>
    <row r="89" spans="1:15" x14ac:dyDescent="0.2">
      <c r="A89">
        <f t="shared" si="10"/>
        <v>56</v>
      </c>
      <c r="B89">
        <f t="shared" si="11"/>
        <v>0</v>
      </c>
      <c r="C89" s="11">
        <v>0</v>
      </c>
      <c r="E89">
        <f t="shared" si="0"/>
        <v>5.9538555105529399E-4</v>
      </c>
      <c r="F89" s="11">
        <v>0</v>
      </c>
      <c r="I89">
        <f t="shared" si="9"/>
        <v>-9.2620378936998779E-4</v>
      </c>
      <c r="J89">
        <f t="shared" si="1"/>
        <v>-1.0001264718613285E-3</v>
      </c>
      <c r="K89">
        <f t="shared" si="2"/>
        <v>3.205871009116819E-4</v>
      </c>
      <c r="L89">
        <f t="shared" si="3"/>
        <v>-9.5009862515541259E-5</v>
      </c>
      <c r="M89">
        <f t="shared" si="4"/>
        <v>-4.1559696342722326E-4</v>
      </c>
      <c r="N89">
        <f t="shared" si="5"/>
        <v>8.8660685531140977E-5</v>
      </c>
      <c r="O89">
        <f t="shared" si="6"/>
        <v>-1.5948561355787726E-3</v>
      </c>
    </row>
    <row r="90" spans="1:15" x14ac:dyDescent="0.2">
      <c r="A90">
        <f t="shared" si="10"/>
        <v>57</v>
      </c>
      <c r="B90">
        <f t="shared" si="11"/>
        <v>0</v>
      </c>
      <c r="C90" s="11">
        <v>0</v>
      </c>
      <c r="E90">
        <f t="shared" si="0"/>
        <v>5.6561627350252923E-4</v>
      </c>
      <c r="F90" s="11">
        <v>0</v>
      </c>
      <c r="I90">
        <f t="shared" si="9"/>
        <v>-9.0220705804455216E-4</v>
      </c>
      <c r="J90">
        <f t="shared" si="1"/>
        <v>-9.6829089908969312E-4</v>
      </c>
      <c r="K90">
        <f t="shared" si="2"/>
        <v>3.0953443057583771E-4</v>
      </c>
      <c r="L90">
        <f t="shared" si="3"/>
        <v>-9.4379398964292225E-5</v>
      </c>
      <c r="M90">
        <f t="shared" si="4"/>
        <v>-4.0391382954012994E-4</v>
      </c>
      <c r="N90">
        <f t="shared" si="5"/>
        <v>8.6168283635227751E-5</v>
      </c>
      <c r="O90">
        <f t="shared" si="6"/>
        <v>-1.5425164598868288E-3</v>
      </c>
    </row>
    <row r="91" spans="1:15" x14ac:dyDescent="0.2">
      <c r="A91">
        <f t="shared" si="10"/>
        <v>58</v>
      </c>
      <c r="B91">
        <f t="shared" si="11"/>
        <v>0</v>
      </c>
      <c r="C91" s="11">
        <v>0</v>
      </c>
      <c r="E91">
        <f t="shared" si="0"/>
        <v>5.3733545982740272E-4</v>
      </c>
      <c r="F91" s="11">
        <v>0</v>
      </c>
      <c r="I91">
        <f t="shared" si="9"/>
        <v>-8.7856313962581347E-4</v>
      </c>
      <c r="J91">
        <f t="shared" si="1"/>
        <v>-9.3735733935601799E-4</v>
      </c>
      <c r="K91">
        <f t="shared" si="2"/>
        <v>2.9884547773720836E-4</v>
      </c>
      <c r="L91">
        <f t="shared" si="3"/>
        <v>-9.3624061383798892E-5</v>
      </c>
      <c r="M91">
        <f t="shared" si="4"/>
        <v>-3.9246953912100728E-4</v>
      </c>
      <c r="N91">
        <f t="shared" si="5"/>
        <v>8.3726835012481568E-5</v>
      </c>
      <c r="O91">
        <f t="shared" si="6"/>
        <v>-1.4917535392427127E-3</v>
      </c>
    </row>
    <row r="92" spans="1:15" x14ac:dyDescent="0.2">
      <c r="A92">
        <f t="shared" si="10"/>
        <v>59</v>
      </c>
      <c r="B92">
        <f t="shared" si="11"/>
        <v>0</v>
      </c>
      <c r="C92" s="11">
        <v>0</v>
      </c>
      <c r="E92">
        <f t="shared" si="0"/>
        <v>5.1046868683603253E-4</v>
      </c>
      <c r="F92" s="11">
        <v>0</v>
      </c>
      <c r="I92">
        <f t="shared" si="9"/>
        <v>-8.5528654666832554E-4</v>
      </c>
      <c r="J92">
        <f t="shared" si="1"/>
        <v>-9.073068756586287E-4</v>
      </c>
      <c r="K92">
        <f t="shared" si="2"/>
        <v>2.8850922781357763E-4</v>
      </c>
      <c r="L92">
        <f t="shared" si="3"/>
        <v>-9.2756030347056754E-5</v>
      </c>
      <c r="M92">
        <f t="shared" si="4"/>
        <v>-3.8126525816063435E-4</v>
      </c>
      <c r="N92">
        <f t="shared" si="5"/>
        <v>8.1336588407602016E-5</v>
      </c>
      <c r="O92">
        <f t="shared" si="6"/>
        <v>-1.4425280232001144E-3</v>
      </c>
    </row>
    <row r="93" spans="1:15" x14ac:dyDescent="0.2">
      <c r="A93">
        <f t="shared" si="10"/>
        <v>60</v>
      </c>
      <c r="B93">
        <f t="shared" si="11"/>
        <v>0</v>
      </c>
      <c r="C93" s="11">
        <v>0</v>
      </c>
      <c r="E93">
        <f t="shared" si="0"/>
        <v>4.849452524942309E-4</v>
      </c>
      <c r="F93" s="11">
        <v>0</v>
      </c>
      <c r="I93">
        <f t="shared" si="9"/>
        <v>-8.3238984555654655E-4</v>
      </c>
      <c r="J93">
        <f t="shared" si="1"/>
        <v>-8.781205429089522E-4</v>
      </c>
      <c r="K93">
        <f t="shared" si="2"/>
        <v>2.7851494472803235E-4</v>
      </c>
      <c r="L93">
        <f t="shared" si="3"/>
        <v>-9.1786652033493907E-5</v>
      </c>
      <c r="M93">
        <f t="shared" si="4"/>
        <v>-3.7030159676152628E-4</v>
      </c>
      <c r="N93">
        <f t="shared" si="5"/>
        <v>7.8997673975792293E-5</v>
      </c>
      <c r="O93">
        <f t="shared" si="6"/>
        <v>-1.3948010298884248E-3</v>
      </c>
    </row>
    <row r="94" spans="1:15" x14ac:dyDescent="0.2">
      <c r="A94">
        <f t="shared" si="10"/>
        <v>61</v>
      </c>
      <c r="B94">
        <f t="shared" si="11"/>
        <v>0</v>
      </c>
      <c r="C94" s="11">
        <v>0</v>
      </c>
      <c r="E94">
        <f t="shared" si="0"/>
        <v>4.6069798986951934E-4</v>
      </c>
      <c r="F94" s="11">
        <v>0</v>
      </c>
      <c r="I94">
        <f t="shared" si="9"/>
        <v>-8.0988380014539413E-4</v>
      </c>
      <c r="J94">
        <f t="shared" si="1"/>
        <v>-8.4977936806592425E-4</v>
      </c>
      <c r="K94">
        <f t="shared" si="2"/>
        <v>2.6885216731737142E-4</v>
      </c>
      <c r="L94">
        <f t="shared" si="3"/>
        <v>-9.0726488503550394E-5</v>
      </c>
      <c r="M94">
        <f t="shared" si="4"/>
        <v>-3.5957865582092187E-4</v>
      </c>
      <c r="N94">
        <f t="shared" si="5"/>
        <v>7.6710113241796693E-5</v>
      </c>
      <c r="O94">
        <f t="shared" si="6"/>
        <v>-1.3485341794842894E-3</v>
      </c>
    </row>
    <row r="95" spans="1:15" x14ac:dyDescent="0.2">
      <c r="A95">
        <f t="shared" si="10"/>
        <v>62</v>
      </c>
      <c r="B95">
        <f t="shared" si="11"/>
        <v>0</v>
      </c>
      <c r="C95" s="11">
        <v>0</v>
      </c>
      <c r="E95">
        <f t="shared" si="0"/>
        <v>4.3766309037604337E-4</v>
      </c>
      <c r="F95" s="11">
        <v>0</v>
      </c>
      <c r="I95">
        <f t="shared" si="9"/>
        <v>-7.877775064599981E-4</v>
      </c>
      <c r="J95">
        <f t="shared" si="1"/>
        <v>-8.2226440683143341E-4</v>
      </c>
      <c r="K95">
        <f t="shared" si="2"/>
        <v>2.5951070552782579E-4</v>
      </c>
      <c r="L95">
        <f t="shared" si="3"/>
        <v>-8.9585365134782128E-5</v>
      </c>
      <c r="M95">
        <f t="shared" si="4"/>
        <v>-3.4909607066260795E-4</v>
      </c>
      <c r="N95">
        <f t="shared" si="5"/>
        <v>7.447382840802305E-5</v>
      </c>
      <c r="O95">
        <f t="shared" si="6"/>
        <v>-1.3036896238496284E-3</v>
      </c>
    </row>
    <row r="96" spans="1:15" x14ac:dyDescent="0.2">
      <c r="A96">
        <f t="shared" si="10"/>
        <v>63</v>
      </c>
      <c r="B96">
        <f t="shared" si="11"/>
        <v>0</v>
      </c>
      <c r="C96" s="11">
        <v>0</v>
      </c>
      <c r="E96">
        <f t="shared" si="0"/>
        <v>4.1577993585724117E-4</v>
      </c>
      <c r="F96" s="11">
        <v>0</v>
      </c>
      <c r="I96">
        <f t="shared" si="9"/>
        <v>-7.6607851896845426E-4</v>
      </c>
      <c r="J96">
        <f t="shared" si="1"/>
        <v>-7.9555677713312001E-4</v>
      </c>
      <c r="K96">
        <f t="shared" si="2"/>
        <v>2.5048063642361495E-4</v>
      </c>
      <c r="L96">
        <f t="shared" si="3"/>
        <v>-8.8372415373741425E-5</v>
      </c>
      <c r="M96">
        <f t="shared" si="4"/>
        <v>-3.3885305179735641E-4</v>
      </c>
      <c r="N96">
        <f t="shared" si="5"/>
        <v>7.2288651050102714E-5</v>
      </c>
      <c r="O96">
        <f t="shared" si="6"/>
        <v>-1.2602300726098053E-3</v>
      </c>
    </row>
    <row r="97" spans="1:15" x14ac:dyDescent="0.2">
      <c r="A97">
        <f t="shared" si="10"/>
        <v>64</v>
      </c>
      <c r="B97">
        <f t="shared" si="11"/>
        <v>0</v>
      </c>
      <c r="C97" s="11">
        <v>0</v>
      </c>
      <c r="E97">
        <f t="shared" si="0"/>
        <v>3.9499093906437911E-4</v>
      </c>
      <c r="F97" s="11">
        <v>0</v>
      </c>
      <c r="I97">
        <f t="shared" si="9"/>
        <v>-7.4479296891315889E-4</v>
      </c>
      <c r="J97">
        <f t="shared" si="1"/>
        <v>-7.6963768960746704E-4</v>
      </c>
      <c r="K97">
        <f t="shared" si="2"/>
        <v>2.4175230003202234E-4</v>
      </c>
      <c r="L97">
        <f t="shared" si="3"/>
        <v>-8.7096122949704692E-5</v>
      </c>
      <c r="M97">
        <f t="shared" si="4"/>
        <v>-3.2884842298172703E-4</v>
      </c>
      <c r="N97">
        <f t="shared" si="5"/>
        <v>7.015433023610179E-5</v>
      </c>
      <c r="O97">
        <f t="shared" si="6"/>
        <v>-1.2181188159288041E-3</v>
      </c>
    </row>
    <row r="98" spans="1:15" x14ac:dyDescent="0.2">
      <c r="A98">
        <f t="shared" si="10"/>
        <v>65</v>
      </c>
      <c r="B98">
        <f t="shared" si="11"/>
        <v>0</v>
      </c>
      <c r="C98" s="11">
        <v>0</v>
      </c>
      <c r="E98">
        <f t="shared" si="0"/>
        <v>3.7524139211116012E-4</v>
      </c>
      <c r="F98" s="11">
        <v>0</v>
      </c>
      <c r="I98">
        <f t="shared" si="9"/>
        <v>-7.2392567515958475E-4</v>
      </c>
      <c r="J98">
        <f t="shared" si="1"/>
        <v>-7.4448847528348636E-4</v>
      </c>
      <c r="K98">
        <f t="shared" si="2"/>
        <v>2.3331629504694666E-4</v>
      </c>
      <c r="L98">
        <f t="shared" si="3"/>
        <v>-8.5764361688563784E-5</v>
      </c>
      <c r="M98">
        <f t="shared" si="4"/>
        <v>-3.1908065673551044E-4</v>
      </c>
      <c r="N98">
        <f t="shared" si="5"/>
        <v>6.8070540103575583E-5</v>
      </c>
      <c r="O98">
        <f t="shared" si="6"/>
        <v>-1.1773197442224615E-3</v>
      </c>
    </row>
    <row r="99" spans="1:15" x14ac:dyDescent="0.2">
      <c r="A99">
        <f t="shared" si="10"/>
        <v>66</v>
      </c>
      <c r="B99">
        <f t="shared" si="11"/>
        <v>0</v>
      </c>
      <c r="C99" s="11">
        <v>0</v>
      </c>
      <c r="E99">
        <f t="shared" ref="E99:E133" si="12">(F99+$G$30*E98)</f>
        <v>3.5647932250560207E-4</v>
      </c>
      <c r="F99" s="11">
        <v>0</v>
      </c>
      <c r="I99">
        <f t="shared" si="9"/>
        <v>-7.0348024799607347E-4</v>
      </c>
      <c r="J99">
        <f t="shared" ref="J99:J133" si="13">($M$25*I99+$M$26*B99+$M$27*E99)</f>
        <v>-7.200906106553794E-4</v>
      </c>
      <c r="K99">
        <f t="shared" ref="K99:K133" si="14">($S$25*I99+$S$26*B99+$S$27*E99)</f>
        <v>2.2516347441126259E-4</v>
      </c>
      <c r="L99">
        <f t="shared" ref="L99:L133" si="15">($B$3*I99+(1-$B$3)*(K99+B99))</f>
        <v>-8.4384433057849411E-5</v>
      </c>
      <c r="M99">
        <f t="shared" ref="M99:M133" si="16">((1-$B$3)*B99+$B$3*(I99-K99))</f>
        <v>-3.0954790746911198E-4</v>
      </c>
      <c r="N99">
        <f t="shared" ref="N99:N133" si="17">($M$6*(B99+K99-I99)*$B$21)</f>
        <v>6.6036886926743911E-5</v>
      </c>
      <c r="O99">
        <f t="shared" ref="O99:O133" si="18">($B$19^(1-$B$6)*J99-$B$4*$A$15*(1-$A$15)^(-$B$7)*K99)</f>
        <v>-1.1377973650358452E-3</v>
      </c>
    </row>
    <row r="100" spans="1:15" x14ac:dyDescent="0.2">
      <c r="A100">
        <f t="shared" si="10"/>
        <v>67</v>
      </c>
      <c r="B100">
        <f t="shared" si="11"/>
        <v>0</v>
      </c>
      <c r="C100" s="11">
        <v>0</v>
      </c>
      <c r="E100">
        <f t="shared" si="12"/>
        <v>3.3865535638032194E-4</v>
      </c>
      <c r="F100" s="11">
        <v>0</v>
      </c>
      <c r="I100">
        <f t="shared" ref="I100:I133" si="19">($P$25*I99+$P$26*B99+$P$27*E99)</f>
        <v>-6.8345918629428076E-4</v>
      </c>
      <c r="J100">
        <f t="shared" si="13"/>
        <v>-6.9642574032129545E-4</v>
      </c>
      <c r="K100">
        <f t="shared" si="14"/>
        <v>2.1728494079680628E-4</v>
      </c>
      <c r="L100">
        <f t="shared" si="15"/>
        <v>-8.2963101566889364E-5</v>
      </c>
      <c r="M100">
        <f t="shared" si="16"/>
        <v>-3.0024804236369564E-4</v>
      </c>
      <c r="N100">
        <f t="shared" si="17"/>
        <v>6.4052915704255087E-5</v>
      </c>
      <c r="O100">
        <f t="shared" si="18"/>
        <v>-1.0995168172968147E-3</v>
      </c>
    </row>
    <row r="101" spans="1:15" x14ac:dyDescent="0.2">
      <c r="A101">
        <f t="shared" si="10"/>
        <v>68</v>
      </c>
      <c r="B101">
        <f t="shared" si="11"/>
        <v>0</v>
      </c>
      <c r="C101" s="11">
        <v>0</v>
      </c>
      <c r="E101">
        <f t="shared" si="12"/>
        <v>3.2172258856130585E-4</v>
      </c>
      <c r="F101" s="11">
        <v>0</v>
      </c>
      <c r="I101">
        <f t="shared" si="19"/>
        <v>-6.6386396841726066E-4</v>
      </c>
      <c r="J101">
        <f t="shared" si="13"/>
        <v>-6.7347569735468462E-4</v>
      </c>
      <c r="K101">
        <f t="shared" si="14"/>
        <v>2.0967204199937484E-4</v>
      </c>
      <c r="L101">
        <f t="shared" si="15"/>
        <v>-8.1506628139503616E-5</v>
      </c>
      <c r="M101">
        <f t="shared" si="16"/>
        <v>-2.9117867013887848E-4</v>
      </c>
      <c r="N101">
        <f t="shared" si="17"/>
        <v>6.2118116296294091E-5</v>
      </c>
      <c r="O101">
        <f t="shared" si="18"/>
        <v>-1.0624438831445143E-3</v>
      </c>
    </row>
    <row r="102" spans="1:15" x14ac:dyDescent="0.2">
      <c r="A102">
        <f t="shared" si="10"/>
        <v>69</v>
      </c>
      <c r="B102">
        <f t="shared" si="11"/>
        <v>0</v>
      </c>
      <c r="C102" s="11">
        <v>0</v>
      </c>
      <c r="E102">
        <f t="shared" si="12"/>
        <v>3.0563645913324051E-4</v>
      </c>
      <c r="F102" s="11">
        <v>0</v>
      </c>
      <c r="I102">
        <f t="shared" si="19"/>
        <v>-6.4469513724073595E-4</v>
      </c>
      <c r="J102">
        <f t="shared" si="13"/>
        <v>-6.5122252156472025E-4</v>
      </c>
      <c r="K102">
        <f t="shared" si="14"/>
        <v>2.0231636626479431E-4</v>
      </c>
      <c r="L102">
        <f t="shared" si="15"/>
        <v>-8.0020801570382426E-5</v>
      </c>
      <c r="M102">
        <f t="shared" si="16"/>
        <v>-2.8233716783517676E-4</v>
      </c>
      <c r="N102">
        <f t="shared" si="17"/>
        <v>6.0231929138171058E-5</v>
      </c>
      <c r="O102">
        <f t="shared" si="18"/>
        <v>-1.0265449975190603E-3</v>
      </c>
    </row>
    <row r="103" spans="1:15" x14ac:dyDescent="0.2">
      <c r="A103">
        <f t="shared" si="10"/>
        <v>70</v>
      </c>
      <c r="B103">
        <f t="shared" si="11"/>
        <v>0</v>
      </c>
      <c r="C103" s="11">
        <v>0</v>
      </c>
      <c r="E103">
        <f t="shared" si="12"/>
        <v>2.9035463617657848E-4</v>
      </c>
      <c r="F103" s="11">
        <v>0</v>
      </c>
      <c r="I103">
        <f t="shared" si="19"/>
        <v>-6.2595237963281578E-4</v>
      </c>
      <c r="J103">
        <f t="shared" si="13"/>
        <v>-6.2964847579280133E-4</v>
      </c>
      <c r="K103">
        <f t="shared" si="14"/>
        <v>1.9520973756086027E-4</v>
      </c>
      <c r="L103">
        <f t="shared" si="15"/>
        <v>-7.8510968170365065E-5</v>
      </c>
      <c r="M103">
        <f t="shared" si="16"/>
        <v>-2.7372070573122533E-4</v>
      </c>
      <c r="N103">
        <f t="shared" si="17"/>
        <v>5.8393750555994757E-5</v>
      </c>
      <c r="O103">
        <f t="shared" si="18"/>
        <v>-9.9178725568689423E-4</v>
      </c>
    </row>
    <row r="104" spans="1:15" x14ac:dyDescent="0.2">
      <c r="A104">
        <f t="shared" si="10"/>
        <v>71</v>
      </c>
      <c r="B104">
        <f t="shared" si="11"/>
        <v>0</v>
      </c>
      <c r="C104" s="11">
        <v>0</v>
      </c>
      <c r="E104">
        <f t="shared" si="12"/>
        <v>2.7583690436774953E-4</v>
      </c>
      <c r="F104" s="11">
        <v>0</v>
      </c>
      <c r="I104">
        <f t="shared" si="19"/>
        <v>-6.0763460071822475E-4</v>
      </c>
      <c r="J104">
        <f t="shared" si="13"/>
        <v>-6.0873606038322513E-4</v>
      </c>
      <c r="K104">
        <f t="shared" si="14"/>
        <v>1.8834421080878217E-4</v>
      </c>
      <c r="L104">
        <f t="shared" si="15"/>
        <v>-7.6982059700220098E-5</v>
      </c>
      <c r="M104">
        <f t="shared" si="16"/>
        <v>-2.6532627050900232E-4</v>
      </c>
      <c r="N104">
        <f t="shared" si="17"/>
        <v>5.6602937708587175E-5</v>
      </c>
      <c r="O104">
        <f t="shared" si="18"/>
        <v>-9.5813841886518091E-4</v>
      </c>
    </row>
    <row r="105" spans="1:15" x14ac:dyDescent="0.2">
      <c r="A105">
        <f t="shared" si="10"/>
        <v>72</v>
      </c>
      <c r="B105">
        <f t="shared" si="11"/>
        <v>0</v>
      </c>
      <c r="C105" s="11">
        <v>0</v>
      </c>
      <c r="E105">
        <f t="shared" si="12"/>
        <v>2.6204505914936203E-4</v>
      </c>
      <c r="F105" s="11">
        <v>0</v>
      </c>
      <c r="I105">
        <f t="shared" si="19"/>
        <v>-5.8973999323494669E-4</v>
      </c>
      <c r="J105">
        <f t="shared" si="13"/>
        <v>-5.8846802595769864E-4</v>
      </c>
      <c r="K105">
        <f t="shared" si="14"/>
        <v>1.8171206708666839E-4</v>
      </c>
      <c r="L105">
        <f t="shared" si="15"/>
        <v>-7.543861968720329E-5</v>
      </c>
      <c r="M105">
        <f t="shared" si="16"/>
        <v>-2.5715068677387165E-4</v>
      </c>
      <c r="N105">
        <f t="shared" si="17"/>
        <v>5.4858813178425965E-5</v>
      </c>
      <c r="O105">
        <f t="shared" si="18"/>
        <v>-9.2556691809817762E-4</v>
      </c>
    </row>
    <row r="106" spans="1:15" x14ac:dyDescent="0.2">
      <c r="A106">
        <f t="shared" si="10"/>
        <v>73</v>
      </c>
      <c r="B106">
        <f t="shared" si="11"/>
        <v>0</v>
      </c>
      <c r="C106" s="11">
        <v>0</v>
      </c>
      <c r="E106">
        <f t="shared" si="12"/>
        <v>2.4894280619189394E-4</v>
      </c>
      <c r="F106" s="11">
        <v>0</v>
      </c>
      <c r="I106">
        <f t="shared" si="19"/>
        <v>-5.7226610227400034E-4</v>
      </c>
      <c r="J106">
        <f t="shared" si="13"/>
        <v>-5.6882738461541812E-4</v>
      </c>
      <c r="K106">
        <f t="shared" si="14"/>
        <v>1.7530580881656188E-4</v>
      </c>
      <c r="L106">
        <f t="shared" si="15"/>
        <v>-7.3884828213625515E-5</v>
      </c>
      <c r="M106">
        <f t="shared" si="16"/>
        <v>-2.4919063703018738E-4</v>
      </c>
      <c r="N106">
        <f t="shared" si="17"/>
        <v>5.3160669233106655E-5</v>
      </c>
      <c r="O106">
        <f t="shared" si="18"/>
        <v>-8.9404185652865544E-4</v>
      </c>
    </row>
    <row r="107" spans="1:15" x14ac:dyDescent="0.2">
      <c r="A107">
        <f t="shared" si="10"/>
        <v>74</v>
      </c>
      <c r="B107">
        <f t="shared" si="11"/>
        <v>0</v>
      </c>
      <c r="C107" s="11">
        <v>0</v>
      </c>
      <c r="E107">
        <f t="shared" si="12"/>
        <v>2.3649566588229923E-4</v>
      </c>
      <c r="F107" s="11">
        <v>0</v>
      </c>
      <c r="I107">
        <f t="shared" si="19"/>
        <v>-5.5520988567680791E-4</v>
      </c>
      <c r="J107">
        <f t="shared" si="13"/>
        <v>-5.4979741967295837E-4</v>
      </c>
      <c r="K107">
        <f t="shared" si="14"/>
        <v>1.6911815494557642E-4</v>
      </c>
      <c r="L107">
        <f t="shared" si="15"/>
        <v>-7.2324525261884993E-5</v>
      </c>
      <c r="M107">
        <f t="shared" si="16"/>
        <v>-2.4144268020746145E-4</v>
      </c>
      <c r="N107">
        <f t="shared" si="17"/>
        <v>5.1507771777591786E-5</v>
      </c>
      <c r="O107">
        <f t="shared" si="18"/>
        <v>-8.6353301019818592E-4</v>
      </c>
    </row>
    <row r="108" spans="1:15" x14ac:dyDescent="0.2">
      <c r="A108">
        <f t="shared" si="10"/>
        <v>75</v>
      </c>
      <c r="B108">
        <f t="shared" si="11"/>
        <v>0</v>
      </c>
      <c r="C108" s="11">
        <v>0</v>
      </c>
      <c r="E108">
        <f t="shared" si="12"/>
        <v>2.2467088258818426E-4</v>
      </c>
      <c r="F108" s="11">
        <v>0</v>
      </c>
      <c r="I108">
        <f t="shared" si="19"/>
        <v>-5.3856777034923947E-4</v>
      </c>
      <c r="J108">
        <f t="shared" si="13"/>
        <v>-5.3136169405115167E-4</v>
      </c>
      <c r="K108">
        <f t="shared" si="14"/>
        <v>1.631420361307887E-4</v>
      </c>
      <c r="L108">
        <f t="shared" si="15"/>
        <v>-7.0761232695887321E-5</v>
      </c>
      <c r="M108">
        <f t="shared" si="16"/>
        <v>-2.3390326882667605E-4</v>
      </c>
      <c r="N108">
        <f t="shared" si="17"/>
        <v>4.9899364016357575E-5</v>
      </c>
      <c r="O108">
        <f t="shared" si="18"/>
        <v>-8.3401082750138506E-4</v>
      </c>
    </row>
    <row r="109" spans="1:15" x14ac:dyDescent="0.2">
      <c r="A109">
        <f t="shared" si="10"/>
        <v>76</v>
      </c>
      <c r="B109">
        <f t="shared" si="11"/>
        <v>0</v>
      </c>
      <c r="C109" s="11">
        <v>0</v>
      </c>
      <c r="E109">
        <f t="shared" si="12"/>
        <v>2.1343733845877503E-4</v>
      </c>
      <c r="F109" s="11">
        <v>0</v>
      </c>
      <c r="I109">
        <f t="shared" si="19"/>
        <v>-5.2233570473686724E-4</v>
      </c>
      <c r="J109">
        <f t="shared" si="13"/>
        <v>-5.1350405740948192E-4</v>
      </c>
      <c r="K109">
        <f t="shared" si="14"/>
        <v>1.5737058993670072E-4</v>
      </c>
      <c r="L109">
        <f t="shared" si="15"/>
        <v>-6.9198174954488584E-5</v>
      </c>
      <c r="M109">
        <f t="shared" si="16"/>
        <v>-2.265687648911893E-4</v>
      </c>
      <c r="N109">
        <f t="shared" si="17"/>
        <v>4.8334669843453737E-5</v>
      </c>
      <c r="O109">
        <f t="shared" si="18"/>
        <v>-8.0544642741099226E-4</v>
      </c>
    </row>
    <row r="110" spans="1:15" x14ac:dyDescent="0.2">
      <c r="A110">
        <f t="shared" si="10"/>
        <v>77</v>
      </c>
      <c r="B110">
        <f t="shared" si="11"/>
        <v>0</v>
      </c>
      <c r="C110" s="11">
        <v>0</v>
      </c>
      <c r="E110">
        <f t="shared" si="12"/>
        <v>2.0276547153583627E-4</v>
      </c>
      <c r="F110" s="11">
        <v>0</v>
      </c>
      <c r="I110">
        <f t="shared" si="19"/>
        <v>-5.0650920769220744E-4</v>
      </c>
      <c r="J110">
        <f t="shared" si="13"/>
        <v>-4.9620865212224384E-4</v>
      </c>
      <c r="K110">
        <f t="shared" si="14"/>
        <v>1.5179715605330725E-4</v>
      </c>
      <c r="L110">
        <f t="shared" si="15"/>
        <v>-6.7638298528530962E-5</v>
      </c>
      <c r="M110">
        <f t="shared" si="16"/>
        <v>-2.1943545458183824E-4</v>
      </c>
      <c r="N110">
        <f t="shared" si="17"/>
        <v>4.6812896977458839E-5</v>
      </c>
      <c r="O110">
        <f t="shared" si="18"/>
        <v>-7.7781159658293951E-4</v>
      </c>
    </row>
    <row r="111" spans="1:15" x14ac:dyDescent="0.2">
      <c r="A111">
        <f t="shared" si="10"/>
        <v>78</v>
      </c>
      <c r="B111">
        <f t="shared" si="11"/>
        <v>0</v>
      </c>
      <c r="C111" s="11">
        <v>0</v>
      </c>
      <c r="E111">
        <f t="shared" si="12"/>
        <v>1.9262719795904446E-4</v>
      </c>
      <c r="F111" s="11">
        <v>0</v>
      </c>
      <c r="I111">
        <f t="shared" si="19"/>
        <v>-4.9108341395171125E-4</v>
      </c>
      <c r="J111">
        <f t="shared" si="13"/>
        <v>-4.7945991818480478E-4</v>
      </c>
      <c r="K111">
        <f t="shared" si="14"/>
        <v>1.4641527154207008E-4</v>
      </c>
      <c r="L111">
        <f t="shared" si="15"/>
        <v>-6.6084290289190336E-5</v>
      </c>
      <c r="M111">
        <f t="shared" si="16"/>
        <v>-2.1249956183126044E-4</v>
      </c>
      <c r="N111">
        <f t="shared" si="17"/>
        <v>4.5333239857335573E-5</v>
      </c>
      <c r="O111">
        <f t="shared" si="18"/>
        <v>-7.5107878544329262E-4</v>
      </c>
    </row>
    <row r="112" spans="1:15" x14ac:dyDescent="0.2">
      <c r="A112">
        <f t="shared" si="10"/>
        <v>79</v>
      </c>
      <c r="B112">
        <f t="shared" si="11"/>
        <v>0</v>
      </c>
      <c r="C112" s="11">
        <v>0</v>
      </c>
      <c r="E112">
        <f t="shared" si="12"/>
        <v>1.8299583806109224E-4</v>
      </c>
      <c r="F112" s="11">
        <v>0</v>
      </c>
      <c r="I112">
        <f t="shared" si="19"/>
        <v>-4.7605311642796269E-4</v>
      </c>
      <c r="J112">
        <f t="shared" si="13"/>
        <v>-4.6324259713273583E-4</v>
      </c>
      <c r="K112">
        <f t="shared" si="14"/>
        <v>1.4121866611642149E-4</v>
      </c>
      <c r="L112">
        <f t="shared" si="15"/>
        <v>-6.4538594731706561E-5</v>
      </c>
      <c r="M112">
        <f t="shared" si="16"/>
        <v>-2.0575726084812805E-4</v>
      </c>
      <c r="N112">
        <f t="shared" si="17"/>
        <v>4.3894882314267333E-5</v>
      </c>
      <c r="O112">
        <f t="shared" si="18"/>
        <v>-7.252211033521199E-4</v>
      </c>
    </row>
    <row r="113" spans="1:15" x14ac:dyDescent="0.2">
      <c r="A113">
        <f t="shared" si="10"/>
        <v>80</v>
      </c>
      <c r="B113">
        <f t="shared" si="11"/>
        <v>0</v>
      </c>
      <c r="C113" s="11">
        <v>0</v>
      </c>
      <c r="E113">
        <f t="shared" si="12"/>
        <v>1.7384604615803761E-4</v>
      </c>
      <c r="F113" s="11">
        <v>0</v>
      </c>
      <c r="I113">
        <f t="shared" si="19"/>
        <v>-4.6141280551090122E-4</v>
      </c>
      <c r="J113">
        <f t="shared" si="13"/>
        <v>-4.4754173505132566E-4</v>
      </c>
      <c r="K113">
        <f t="shared" si="14"/>
        <v>1.3620125746278215E-4</v>
      </c>
      <c r="L113">
        <f t="shared" si="15"/>
        <v>-6.3003430195112273E-5</v>
      </c>
      <c r="M113">
        <f t="shared" si="16"/>
        <v>-1.9920468765789444E-4</v>
      </c>
      <c r="N113">
        <f t="shared" si="17"/>
        <v>4.2497000033684159E-5</v>
      </c>
      <c r="O113">
        <f t="shared" si="18"/>
        <v>-7.0021231293290059E-4</v>
      </c>
    </row>
    <row r="114" spans="1:15" x14ac:dyDescent="0.2">
      <c r="A114">
        <f t="shared" si="10"/>
        <v>81</v>
      </c>
      <c r="B114">
        <f t="shared" si="11"/>
        <v>0</v>
      </c>
      <c r="C114" s="11">
        <v>0</v>
      </c>
      <c r="E114">
        <f t="shared" si="12"/>
        <v>1.6515374385013573E-4</v>
      </c>
      <c r="F114" s="11">
        <v>0</v>
      </c>
      <c r="I114">
        <f t="shared" si="19"/>
        <v>-4.4715670556088661E-4</v>
      </c>
      <c r="J114">
        <f t="shared" si="13"/>
        <v>-4.3234268474805172E-4</v>
      </c>
      <c r="K114">
        <f t="shared" si="14"/>
        <v>1.3135714660748792E-4</v>
      </c>
      <c r="L114">
        <f t="shared" si="15"/>
        <v>-6.148080411530356E-5</v>
      </c>
      <c r="M114">
        <f t="shared" si="16"/>
        <v>-1.9283795072279149E-4</v>
      </c>
      <c r="N114">
        <f t="shared" si="17"/>
        <v>4.11387628208622E-5</v>
      </c>
      <c r="O114">
        <f t="shared" si="18"/>
        <v>-6.7602682365005954E-4</v>
      </c>
    </row>
    <row r="115" spans="1:15" x14ac:dyDescent="0.2">
      <c r="A115">
        <f t="shared" si="10"/>
        <v>82</v>
      </c>
      <c r="B115">
        <f t="shared" si="11"/>
        <v>0</v>
      </c>
      <c r="C115" s="11">
        <v>0</v>
      </c>
      <c r="E115">
        <f t="shared" si="12"/>
        <v>1.5689605665762893E-4</v>
      </c>
      <c r="F115" s="11">
        <v>0</v>
      </c>
      <c r="I115">
        <f t="shared" si="19"/>
        <v>-4.3327880876601688E-4</v>
      </c>
      <c r="J115">
        <f t="shared" si="13"/>
        <v>-4.1763110715592098E-4</v>
      </c>
      <c r="K115">
        <f t="shared" si="14"/>
        <v>1.2668061333446809E-4</v>
      </c>
      <c r="L115">
        <f t="shared" si="15"/>
        <v>-5.9972527365693542E-5</v>
      </c>
      <c r="M115">
        <f t="shared" si="16"/>
        <v>-1.8665314070016165E-4</v>
      </c>
      <c r="N115">
        <f t="shared" si="17"/>
        <v>3.9819336682701161E-5</v>
      </c>
      <c r="O115">
        <f t="shared" si="18"/>
        <v>-6.5263968471152034E-4</v>
      </c>
    </row>
    <row r="116" spans="1:15" x14ac:dyDescent="0.2">
      <c r="A116">
        <f t="shared" si="10"/>
        <v>83</v>
      </c>
      <c r="B116">
        <f t="shared" si="11"/>
        <v>0</v>
      </c>
      <c r="C116" s="11">
        <v>0</v>
      </c>
      <c r="E116">
        <f t="shared" si="12"/>
        <v>1.4905125382474747E-4</v>
      </c>
      <c r="F116" s="11">
        <v>0</v>
      </c>
      <c r="I116">
        <f t="shared" si="19"/>
        <v>-4.1977290652627603E-4</v>
      </c>
      <c r="J116">
        <f t="shared" si="13"/>
        <v>-4.0339297203121109E-4</v>
      </c>
      <c r="K116">
        <f t="shared" si="14"/>
        <v>1.2216611165800424E-4</v>
      </c>
      <c r="L116">
        <f t="shared" si="15"/>
        <v>-5.8480227736755841E-5</v>
      </c>
      <c r="M116">
        <f t="shared" si="16"/>
        <v>-1.8064633939476006E-4</v>
      </c>
      <c r="N116">
        <f t="shared" si="17"/>
        <v>3.8537885737548824E-5</v>
      </c>
      <c r="O116">
        <f t="shared" si="18"/>
        <v>-6.3002657736784136E-4</v>
      </c>
    </row>
    <row r="117" spans="1:15" x14ac:dyDescent="0.2">
      <c r="A117">
        <f t="shared" si="10"/>
        <v>84</v>
      </c>
      <c r="B117">
        <f t="shared" si="11"/>
        <v>0</v>
      </c>
      <c r="C117" s="11">
        <v>0</v>
      </c>
      <c r="E117">
        <f t="shared" si="12"/>
        <v>1.4159869113351009E-4</v>
      </c>
      <c r="F117" s="11">
        <v>0</v>
      </c>
      <c r="I117">
        <f t="shared" si="19"/>
        <v>-4.0663261851779138E-4</v>
      </c>
      <c r="J117">
        <f t="shared" si="13"/>
        <v>-3.8961455800501187E-4</v>
      </c>
      <c r="K117">
        <f t="shared" si="14"/>
        <v>1.1780826535442274E-4</v>
      </c>
      <c r="L117">
        <f t="shared" si="15"/>
        <v>-5.7005362602981943E-5</v>
      </c>
      <c r="M117">
        <f t="shared" si="16"/>
        <v>-1.7481362795740467E-4</v>
      </c>
      <c r="N117">
        <f t="shared" si="17"/>
        <v>3.729357396424634E-5</v>
      </c>
      <c r="O117">
        <f t="shared" si="18"/>
        <v>-6.0816380667448058E-4</v>
      </c>
    </row>
    <row r="118" spans="1:15" x14ac:dyDescent="0.2">
      <c r="A118">
        <f t="shared" si="10"/>
        <v>85</v>
      </c>
      <c r="B118">
        <f t="shared" si="11"/>
        <v>0</v>
      </c>
      <c r="C118" s="11">
        <v>0</v>
      </c>
      <c r="E118">
        <f t="shared" si="12"/>
        <v>1.3451875657683458E-4</v>
      </c>
      <c r="F118" s="11">
        <v>0</v>
      </c>
      <c r="I118">
        <f t="shared" si="19"/>
        <v>-3.9385141958169005E-4</v>
      </c>
      <c r="J118">
        <f t="shared" si="13"/>
        <v>-3.7628245204408416E-4</v>
      </c>
      <c r="K118">
        <f t="shared" si="14"/>
        <v>1.1360186355612915E-4</v>
      </c>
      <c r="L118">
        <f t="shared" si="15"/>
        <v>-5.5549230823143903E-5</v>
      </c>
      <c r="M118">
        <f t="shared" si="16"/>
        <v>-1.6915109437927307E-4</v>
      </c>
      <c r="N118">
        <f t="shared" si="17"/>
        <v>3.6085566800911596E-5</v>
      </c>
      <c r="O118">
        <f t="shared" si="18"/>
        <v>-5.8702829277903102E-4</v>
      </c>
    </row>
    <row r="119" spans="1:15" x14ac:dyDescent="0.2">
      <c r="A119">
        <f t="shared" si="10"/>
        <v>86</v>
      </c>
      <c r="B119">
        <f t="shared" si="11"/>
        <v>0</v>
      </c>
      <c r="C119" s="11">
        <v>0</v>
      </c>
      <c r="E119">
        <f t="shared" si="12"/>
        <v>1.2779281874799285E-4</v>
      </c>
      <c r="F119" s="11">
        <v>0</v>
      </c>
      <c r="I119">
        <f t="shared" si="19"/>
        <v>-3.8142266457374008E-4</v>
      </c>
      <c r="J119">
        <f t="shared" si="13"/>
        <v>-3.6338354837289294E-4</v>
      </c>
      <c r="K119">
        <f t="shared" si="14"/>
        <v>1.095418564109822E-4</v>
      </c>
      <c r="L119">
        <f t="shared" si="15"/>
        <v>-5.411298391725854E-5</v>
      </c>
      <c r="M119">
        <f t="shared" si="16"/>
        <v>-1.6365484032824075E-4</v>
      </c>
      <c r="N119">
        <f t="shared" si="17"/>
        <v>3.4913032603358038E-5</v>
      </c>
      <c r="O119">
        <f t="shared" si="18"/>
        <v>-5.6659756179084221E-4</v>
      </c>
    </row>
    <row r="120" spans="1:15" x14ac:dyDescent="0.2">
      <c r="A120">
        <f t="shared" si="10"/>
        <v>87</v>
      </c>
      <c r="B120">
        <f t="shared" si="11"/>
        <v>0</v>
      </c>
      <c r="C120" s="11">
        <v>0</v>
      </c>
      <c r="E120">
        <f t="shared" si="12"/>
        <v>1.214031778105932E-4</v>
      </c>
      <c r="F120" s="11">
        <v>0</v>
      </c>
      <c r="I120">
        <f t="shared" si="19"/>
        <v>-3.6933961130310974E-4</v>
      </c>
      <c r="J120">
        <f t="shared" si="13"/>
        <v>-3.5090504690523511E-4</v>
      </c>
      <c r="K120">
        <f t="shared" si="14"/>
        <v>1.0562335080962265E-4</v>
      </c>
      <c r="L120">
        <f t="shared" si="15"/>
        <v>-5.2697636561288124E-5</v>
      </c>
      <c r="M120">
        <f t="shared" si="16"/>
        <v>-1.5832098737091077E-4</v>
      </c>
      <c r="N120">
        <f t="shared" si="17"/>
        <v>3.3775143972460975E-5</v>
      </c>
      <c r="O120">
        <f t="shared" si="18"/>
        <v>-5.4684973628630273E-4</v>
      </c>
    </row>
    <row r="121" spans="1:15" x14ac:dyDescent="0.2">
      <c r="A121">
        <f t="shared" si="10"/>
        <v>88</v>
      </c>
      <c r="B121">
        <f t="shared" si="11"/>
        <v>0</v>
      </c>
      <c r="C121" s="11">
        <v>0</v>
      </c>
      <c r="E121">
        <f t="shared" si="12"/>
        <v>1.1533301892006353E-4</v>
      </c>
      <c r="F121" s="11">
        <v>0</v>
      </c>
      <c r="I121">
        <f t="shared" si="19"/>
        <v>-3.5759544168116245E-4</v>
      </c>
      <c r="J121">
        <f t="shared" si="13"/>
        <v>-3.3883445123064274E-4</v>
      </c>
      <c r="K121">
        <f t="shared" si="14"/>
        <v>1.0184160618301813E-4</v>
      </c>
      <c r="L121">
        <f t="shared" si="15"/>
        <v>-5.1304076438375386E-5</v>
      </c>
      <c r="M121">
        <f t="shared" si="16"/>
        <v>-1.5314568262139353E-4</v>
      </c>
      <c r="N121">
        <f t="shared" si="17"/>
        <v>3.2671078959230626E-5</v>
      </c>
      <c r="O121">
        <f t="shared" si="18"/>
        <v>-5.2776352549915666E-4</v>
      </c>
    </row>
    <row r="122" spans="1:15" x14ac:dyDescent="0.2">
      <c r="A122">
        <f t="shared" si="10"/>
        <v>89</v>
      </c>
      <c r="B122">
        <f t="shared" si="11"/>
        <v>0</v>
      </c>
      <c r="C122" s="11">
        <v>0</v>
      </c>
      <c r="E122">
        <f t="shared" si="12"/>
        <v>1.0956636797406035E-4</v>
      </c>
      <c r="F122" s="11">
        <v>0</v>
      </c>
      <c r="I122">
        <f t="shared" si="19"/>
        <v>-3.461832811941943E-4</v>
      </c>
      <c r="J122">
        <f t="shared" si="13"/>
        <v>-3.2715956619770102E-4</v>
      </c>
      <c r="K122">
        <f t="shared" si="14"/>
        <v>9.8192030372157193E-5</v>
      </c>
      <c r="L122">
        <f t="shared" si="15"/>
        <v>-4.9933073483293287E-5</v>
      </c>
      <c r="M122">
        <f t="shared" si="16"/>
        <v>-1.4812510385545048E-4</v>
      </c>
      <c r="N122">
        <f t="shared" si="17"/>
        <v>3.1600022155829447E-5</v>
      </c>
      <c r="O122">
        <f t="shared" si="18"/>
        <v>-5.0931821524158132E-4</v>
      </c>
    </row>
    <row r="123" spans="1:15" x14ac:dyDescent="0.2">
      <c r="A123">
        <f t="shared" si="10"/>
        <v>90</v>
      </c>
      <c r="B123">
        <f t="shared" si="11"/>
        <v>0</v>
      </c>
      <c r="C123" s="11">
        <v>0</v>
      </c>
      <c r="E123">
        <f t="shared" si="12"/>
        <v>1.0408804957535733E-4</v>
      </c>
      <c r="F123" s="11">
        <v>0</v>
      </c>
      <c r="I123">
        <f t="shared" si="19"/>
        <v>-3.3509621680740071E-4</v>
      </c>
      <c r="J123">
        <f t="shared" si="13"/>
        <v>-3.1586849513355868E-4</v>
      </c>
      <c r="K123">
        <f t="shared" si="14"/>
        <v>9.4670175571522991E-5</v>
      </c>
      <c r="L123">
        <f t="shared" si="15"/>
        <v>-4.8585288554784894E-5</v>
      </c>
      <c r="M123">
        <f t="shared" si="16"/>
        <v>-1.4325546412630787E-4</v>
      </c>
      <c r="N123">
        <f t="shared" si="17"/>
        <v>3.056116568027902E-5</v>
      </c>
      <c r="O123">
        <f t="shared" si="18"/>
        <v>-4.914936575983271E-4</v>
      </c>
    </row>
    <row r="124" spans="1:15" x14ac:dyDescent="0.2">
      <c r="A124">
        <f t="shared" si="10"/>
        <v>91</v>
      </c>
      <c r="B124">
        <f t="shared" si="11"/>
        <v>0</v>
      </c>
      <c r="C124" s="11">
        <v>0</v>
      </c>
      <c r="E124">
        <f t="shared" si="12"/>
        <v>9.8883647096589456E-5</v>
      </c>
      <c r="F124" s="11">
        <v>0</v>
      </c>
      <c r="I124">
        <f t="shared" si="19"/>
        <v>-3.2432731340110147E-4</v>
      </c>
      <c r="J124">
        <f t="shared" si="13"/>
        <v>-3.0494963673621773E-4</v>
      </c>
      <c r="K124">
        <f t="shared" si="14"/>
        <v>9.1271734347696056E-5</v>
      </c>
      <c r="L124">
        <f t="shared" si="15"/>
        <v>-4.7261281568569777E-5</v>
      </c>
      <c r="M124">
        <f t="shared" si="16"/>
        <v>-1.3853301591626585E-4</v>
      </c>
      <c r="N124">
        <f t="shared" si="17"/>
        <v>2.955371006213672E-5</v>
      </c>
      <c r="O124">
        <f t="shared" si="18"/>
        <v>-4.7427026043301218E-4</v>
      </c>
    </row>
    <row r="125" spans="1:15" x14ac:dyDescent="0.2">
      <c r="A125">
        <f t="shared" si="10"/>
        <v>92</v>
      </c>
      <c r="B125">
        <f t="shared" si="11"/>
        <v>0</v>
      </c>
      <c r="C125" s="11">
        <v>0</v>
      </c>
      <c r="E125">
        <f t="shared" si="12"/>
        <v>9.3939464741759978E-5</v>
      </c>
      <c r="F125" s="11">
        <v>0</v>
      </c>
      <c r="I125">
        <f t="shared" si="19"/>
        <v>-3.138696288343452E-4</v>
      </c>
      <c r="J125">
        <f t="shared" si="13"/>
        <v>-2.9439168167366231E-4</v>
      </c>
      <c r="K125">
        <f t="shared" si="14"/>
        <v>8.7992535734176904E-5</v>
      </c>
      <c r="L125">
        <f t="shared" si="15"/>
        <v>-4.5961519121997128E-5</v>
      </c>
      <c r="M125">
        <f t="shared" si="16"/>
        <v>-1.3395405485617403E-4</v>
      </c>
      <c r="N125">
        <f t="shared" si="17"/>
        <v>2.8576865035983801E-5</v>
      </c>
      <c r="O125">
        <f t="shared" si="18"/>
        <v>-4.57628976742652E-4</v>
      </c>
    </row>
    <row r="126" spans="1:15" x14ac:dyDescent="0.2">
      <c r="A126">
        <f t="shared" si="10"/>
        <v>93</v>
      </c>
      <c r="B126">
        <f t="shared" si="11"/>
        <v>0</v>
      </c>
      <c r="C126" s="11">
        <v>0</v>
      </c>
      <c r="E126">
        <f t="shared" si="12"/>
        <v>8.9242491504671974E-5</v>
      </c>
      <c r="F126" s="11">
        <v>0</v>
      </c>
      <c r="I126">
        <f t="shared" si="19"/>
        <v>-3.0371622772543361E-4</v>
      </c>
      <c r="J126">
        <f t="shared" si="13"/>
        <v>-2.8418360892151231E-4</v>
      </c>
      <c r="K126">
        <f t="shared" si="14"/>
        <v>8.4828541403281536E-5</v>
      </c>
      <c r="L126">
        <f t="shared" si="15"/>
        <v>-4.4686381639623501E-5</v>
      </c>
      <c r="M126">
        <f t="shared" si="16"/>
        <v>-1.2951492304290503E-4</v>
      </c>
      <c r="N126">
        <f t="shared" si="17"/>
        <v>2.7629850249153082E-5</v>
      </c>
      <c r="O126">
        <f t="shared" si="18"/>
        <v>-4.4155129389369496E-4</v>
      </c>
    </row>
    <row r="127" spans="1:15" x14ac:dyDescent="0.2">
      <c r="A127">
        <f t="shared" si="10"/>
        <v>94</v>
      </c>
      <c r="B127">
        <f t="shared" si="11"/>
        <v>0</v>
      </c>
      <c r="C127" s="11">
        <v>0</v>
      </c>
      <c r="E127">
        <f t="shared" si="12"/>
        <v>8.478036692943837E-5</v>
      </c>
      <c r="F127" s="11">
        <v>0</v>
      </c>
      <c r="I127">
        <f t="shared" si="19"/>
        <v>-2.93860194033634E-4</v>
      </c>
      <c r="J127">
        <f t="shared" si="13"/>
        <v>-2.7431468186865529E-4</v>
      </c>
      <c r="K127">
        <f t="shared" si="14"/>
        <v>8.1775841915741735E-5</v>
      </c>
      <c r="L127">
        <f t="shared" si="15"/>
        <v>-4.3436170067383498E-5</v>
      </c>
      <c r="M127">
        <f t="shared" si="16"/>
        <v>-1.2521201198312525E-4</v>
      </c>
      <c r="N127">
        <f t="shared" si="17"/>
        <v>2.6711895889733393E-5</v>
      </c>
      <c r="O127">
        <f t="shared" si="18"/>
        <v>-4.2601922277018769E-4</v>
      </c>
    </row>
    <row r="128" spans="1:15" x14ac:dyDescent="0.2">
      <c r="A128">
        <f t="shared" si="10"/>
        <v>95</v>
      </c>
      <c r="B128">
        <f t="shared" si="11"/>
        <v>0</v>
      </c>
      <c r="C128" s="11">
        <v>0</v>
      </c>
      <c r="E128">
        <f t="shared" si="12"/>
        <v>8.0541348582966447E-5</v>
      </c>
      <c r="F128" s="11">
        <v>0</v>
      </c>
      <c r="I128">
        <f t="shared" si="19"/>
        <v>-2.8429464252137295E-4</v>
      </c>
      <c r="J128">
        <f t="shared" si="13"/>
        <v>-2.6477444421821702E-4</v>
      </c>
      <c r="K128">
        <f t="shared" si="14"/>
        <v>7.8830653048441796E-5</v>
      </c>
      <c r="L128">
        <f t="shared" si="15"/>
        <v>-4.2211112141496447E-5</v>
      </c>
      <c r="M128">
        <f t="shared" si="16"/>
        <v>-1.2104176518993825E-4</v>
      </c>
      <c r="N128">
        <f t="shared" si="17"/>
        <v>2.5822243240520168E-5</v>
      </c>
      <c r="O128">
        <f t="shared" si="18"/>
        <v>-4.1101528686223219E-4</v>
      </c>
    </row>
    <row r="129" spans="1:15" x14ac:dyDescent="0.2">
      <c r="A129">
        <f t="shared" si="10"/>
        <v>96</v>
      </c>
      <c r="B129">
        <f t="shared" si="11"/>
        <v>0</v>
      </c>
      <c r="C129" s="11">
        <v>0</v>
      </c>
      <c r="E129">
        <f t="shared" si="12"/>
        <v>7.6514281153818115E-5</v>
      </c>
      <c r="F129" s="11">
        <v>0</v>
      </c>
      <c r="I129">
        <f t="shared" si="19"/>
        <v>-2.750127291715029E-4</v>
      </c>
      <c r="J129">
        <f t="shared" si="13"/>
        <v>-2.5555271570926375E-4</v>
      </c>
      <c r="K129">
        <f t="shared" si="14"/>
        <v>7.5989312200536426E-5</v>
      </c>
      <c r="L129">
        <f t="shared" si="15"/>
        <v>-4.1011368256809999E-5</v>
      </c>
      <c r="M129">
        <f t="shared" si="16"/>
        <v>-1.1700068045734643E-4</v>
      </c>
      <c r="N129">
        <f t="shared" si="17"/>
        <v>2.496014516423391E-5</v>
      </c>
      <c r="O129">
        <f t="shared" si="18"/>
        <v>-3.9652251132058208E-4</v>
      </c>
    </row>
    <row r="130" spans="1:15" x14ac:dyDescent="0.2">
      <c r="A130">
        <f t="shared" si="10"/>
        <v>97</v>
      </c>
      <c r="B130">
        <f t="shared" si="11"/>
        <v>0</v>
      </c>
      <c r="C130" s="11">
        <v>0</v>
      </c>
      <c r="E130">
        <f t="shared" si="12"/>
        <v>7.2688567096127211E-5</v>
      </c>
      <c r="F130" s="11">
        <v>0</v>
      </c>
      <c r="I130">
        <f t="shared" si="19"/>
        <v>-2.660076606297998E-4</v>
      </c>
      <c r="J130">
        <f t="shared" si="13"/>
        <v>-2.4663958768278568E-4</v>
      </c>
      <c r="K130">
        <f t="shared" si="14"/>
        <v>7.32482748780259E-5</v>
      </c>
      <c r="L130">
        <f t="shared" si="15"/>
        <v>-3.9837036957915987E-5</v>
      </c>
      <c r="M130">
        <f t="shared" si="16"/>
        <v>-1.1308531183594191E-4</v>
      </c>
      <c r="N130">
        <f t="shared" si="17"/>
        <v>2.4124866525000945E-5</v>
      </c>
      <c r="O130">
        <f t="shared" si="18"/>
        <v>-3.8252441200106767E-4</v>
      </c>
    </row>
    <row r="131" spans="1:15" x14ac:dyDescent="0.2">
      <c r="A131">
        <f t="shared" si="10"/>
        <v>98</v>
      </c>
      <c r="B131">
        <f t="shared" si="11"/>
        <v>0</v>
      </c>
      <c r="C131" s="11">
        <v>0</v>
      </c>
      <c r="E131">
        <f t="shared" si="12"/>
        <v>6.9054138741320848E-5</v>
      </c>
      <c r="F131" s="11">
        <v>0</v>
      </c>
      <c r="I131">
        <f t="shared" si="19"/>
        <v>-2.5727270273865943E-4</v>
      </c>
      <c r="J131">
        <f t="shared" si="13"/>
        <v>-2.380254185137778E-4</v>
      </c>
      <c r="K131">
        <f t="shared" si="14"/>
        <v>7.0604111256708277E-5</v>
      </c>
      <c r="L131">
        <f t="shared" si="15"/>
        <v>-3.868816007508095E-5</v>
      </c>
      <c r="M131">
        <f t="shared" si="16"/>
        <v>-1.0929227133178923E-4</v>
      </c>
      <c r="N131">
        <f t="shared" si="17"/>
        <v>2.3315684550781711E-5</v>
      </c>
      <c r="O131">
        <f t="shared" si="18"/>
        <v>-3.6900498452051799E-4</v>
      </c>
    </row>
    <row r="132" spans="1:15" x14ac:dyDescent="0.2">
      <c r="A132">
        <f t="shared" si="10"/>
        <v>99</v>
      </c>
      <c r="B132">
        <f t="shared" si="11"/>
        <v>0</v>
      </c>
      <c r="C132" s="11">
        <v>0</v>
      </c>
      <c r="E132">
        <f t="shared" si="12"/>
        <v>6.5601431804254798E-5</v>
      </c>
      <c r="F132" s="11">
        <v>0</v>
      </c>
      <c r="I132">
        <f t="shared" si="19"/>
        <v>-2.4880118822400896E-4</v>
      </c>
      <c r="J132">
        <f t="shared" si="13"/>
        <v>-2.2970082892961253E-4</v>
      </c>
      <c r="K132">
        <f t="shared" si="14"/>
        <v>6.8053502823286962E-5</v>
      </c>
      <c r="L132">
        <f t="shared" si="15"/>
        <v>-3.7564727525811664E-5</v>
      </c>
      <c r="M132">
        <f t="shared" si="16"/>
        <v>-1.0561823034909863E-4</v>
      </c>
      <c r="N132">
        <f t="shared" si="17"/>
        <v>2.2531889141141049E-5</v>
      </c>
      <c r="O132">
        <f t="shared" si="18"/>
        <v>-3.5594869334396257E-4</v>
      </c>
    </row>
    <row r="133" spans="1:15" x14ac:dyDescent="0.2">
      <c r="A133">
        <f t="shared" si="10"/>
        <v>100</v>
      </c>
      <c r="B133">
        <f t="shared" si="11"/>
        <v>0</v>
      </c>
      <c r="C133" s="11">
        <v>0</v>
      </c>
      <c r="E133">
        <f t="shared" si="12"/>
        <v>6.2321360214042054E-5</v>
      </c>
      <c r="F133" s="11">
        <v>0</v>
      </c>
      <c r="I133">
        <f t="shared" si="19"/>
        <v>-2.4058652359372089E-4</v>
      </c>
      <c r="J133">
        <f t="shared" si="13"/>
        <v>-2.216566972333761E-4</v>
      </c>
      <c r="K133">
        <f t="shared" si="14"/>
        <v>6.5593239094282777E-5</v>
      </c>
      <c r="L133">
        <f t="shared" si="15"/>
        <v>-3.6466681801718435E-5</v>
      </c>
      <c r="M133">
        <f t="shared" si="16"/>
        <v>-1.0205992089600121E-4</v>
      </c>
      <c r="N133">
        <f t="shared" si="17"/>
        <v>2.1772783124480263E-5</v>
      </c>
      <c r="O133">
        <f t="shared" si="18"/>
        <v>-3.4334046092113462E-4</v>
      </c>
    </row>
  </sheetData>
  <phoneticPr fontId="6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CV95"/>
  <sheetViews>
    <sheetView workbookViewId="0"/>
  </sheetViews>
  <sheetFormatPr defaultRowHeight="12.75" x14ac:dyDescent="0.2"/>
  <cols>
    <col min="46" max="46" width="12" bestFit="1" customWidth="1"/>
  </cols>
  <sheetData>
    <row r="1" spans="1:27" x14ac:dyDescent="0.2">
      <c r="A1" t="s">
        <v>0</v>
      </c>
      <c r="L1" t="s">
        <v>20</v>
      </c>
    </row>
    <row r="3" spans="1:27" ht="15.75" x14ac:dyDescent="0.3">
      <c r="A3" s="2" t="s">
        <v>1</v>
      </c>
      <c r="B3" s="17">
        <f>CS30</f>
        <v>0.40820506603571427</v>
      </c>
      <c r="L3" s="1" t="s">
        <v>75</v>
      </c>
      <c r="M3">
        <f>(B8/(1+B8)/B6)</f>
        <v>7.3611481067841239E-2</v>
      </c>
    </row>
    <row r="4" spans="1:27" ht="15.75" x14ac:dyDescent="0.3">
      <c r="A4" s="3" t="s">
        <v>2</v>
      </c>
      <c r="B4" s="11">
        <v>3.3906499999999999</v>
      </c>
      <c r="L4" s="1" t="s">
        <v>76</v>
      </c>
      <c r="M4">
        <f>((1-A15)/A15/B7)</f>
        <v>3.8033046736154477</v>
      </c>
    </row>
    <row r="5" spans="1:27" ht="15.75" x14ac:dyDescent="0.3">
      <c r="A5" s="2" t="s">
        <v>3</v>
      </c>
      <c r="B5" s="17">
        <f>CR30</f>
        <v>5.8576899173848528E-2</v>
      </c>
      <c r="L5" s="1" t="s">
        <v>77</v>
      </c>
      <c r="M5">
        <f>(B6*M4)</f>
        <v>3.8033046736154477</v>
      </c>
    </row>
    <row r="6" spans="1:27" ht="15.75" x14ac:dyDescent="0.3">
      <c r="A6" s="2" t="s">
        <v>4</v>
      </c>
      <c r="B6" s="11">
        <v>1</v>
      </c>
      <c r="L6" s="1" t="s">
        <v>78</v>
      </c>
      <c r="M6">
        <f>((1-B3)*(B8+B5)/B8)</f>
        <v>1.0280547676089191</v>
      </c>
    </row>
    <row r="7" spans="1:27" ht="15.75" x14ac:dyDescent="0.3">
      <c r="A7" s="2" t="s">
        <v>5</v>
      </c>
      <c r="B7" s="11">
        <v>1</v>
      </c>
      <c r="L7" s="1" t="s">
        <v>79</v>
      </c>
      <c r="M7">
        <f>(B18/B17)</f>
        <v>0.33815748899438447</v>
      </c>
    </row>
    <row r="8" spans="1:27" ht="15.75" x14ac:dyDescent="0.3">
      <c r="A8" s="2" t="s">
        <v>6</v>
      </c>
      <c r="B8" s="17">
        <f>CU30</f>
        <v>7.9460700951575536E-2</v>
      </c>
      <c r="C8" s="18"/>
      <c r="L8" s="1" t="s">
        <v>80</v>
      </c>
      <c r="M8">
        <f>(M7*B19/B18)</f>
        <v>0.22447522115780791</v>
      </c>
      <c r="U8" t="s">
        <v>30</v>
      </c>
    </row>
    <row r="9" spans="1:27" ht="15.75" x14ac:dyDescent="0.3">
      <c r="A9" s="3" t="s">
        <v>68</v>
      </c>
      <c r="B9" s="11">
        <v>7.1665503502315403E-2</v>
      </c>
      <c r="C9" s="19">
        <f>B18*CP30</f>
        <v>7.1665503502315403E-2</v>
      </c>
      <c r="D9" s="18" t="s">
        <v>156</v>
      </c>
      <c r="L9" s="1" t="s">
        <v>81</v>
      </c>
      <c r="M9">
        <f>(M7*B9/B18)</f>
        <v>5.5102029218118694E-2</v>
      </c>
    </row>
    <row r="10" spans="1:27" ht="14.25" x14ac:dyDescent="0.25">
      <c r="A10" s="3" t="s">
        <v>69</v>
      </c>
      <c r="B10" s="11">
        <v>1</v>
      </c>
      <c r="T10" t="s">
        <v>31</v>
      </c>
      <c r="W10" s="4" t="s">
        <v>104</v>
      </c>
      <c r="Z10" s="4" t="s">
        <v>105</v>
      </c>
    </row>
    <row r="11" spans="1:27" x14ac:dyDescent="0.2">
      <c r="L11" s="4" t="s">
        <v>21</v>
      </c>
      <c r="O11" t="s">
        <v>22</v>
      </c>
      <c r="T11" t="s">
        <v>32</v>
      </c>
      <c r="U11" t="s">
        <v>33</v>
      </c>
      <c r="W11" t="s">
        <v>32</v>
      </c>
      <c r="X11" t="s">
        <v>33</v>
      </c>
      <c r="Z11" t="s">
        <v>32</v>
      </c>
      <c r="AA11" t="s">
        <v>33</v>
      </c>
    </row>
    <row r="12" spans="1:27" ht="15.75" x14ac:dyDescent="0.3">
      <c r="A12" s="4" t="s">
        <v>7</v>
      </c>
      <c r="F12" t="s">
        <v>8</v>
      </c>
      <c r="S12" s="1" t="s">
        <v>115</v>
      </c>
      <c r="T12" s="10">
        <f>STDEV(L$34:L$67)</f>
        <v>1.2766173535685609E-2</v>
      </c>
      <c r="U12" s="10">
        <f>STDEV(BW$34:BW$67)</f>
        <v>1.4206812790713338E-2</v>
      </c>
      <c r="W12" s="8"/>
      <c r="X12" s="8"/>
    </row>
    <row r="13" spans="1:27" ht="15.75" x14ac:dyDescent="0.3">
      <c r="L13" s="1" t="s">
        <v>82</v>
      </c>
      <c r="M13">
        <f>((1+$B$3*$M$4+$M$3*$M$6*($M$7*$M$5*(1-$B$3)+$M$8*(1+$B$3*$M$4))/(1+$B$3*$M$4))/(1+$B$3*$M$4+$M$3*$M$6*$M$5))</f>
        <v>0.91259231105431304</v>
      </c>
      <c r="O13">
        <v>1</v>
      </c>
      <c r="P13">
        <f>((($M$13+$M$16)+SQRT($M$13^2+$M$16^2-2*$M$13*$M$16+4*$M$14*$M$15))/2)</f>
        <v>1.2506580875951463</v>
      </c>
      <c r="S13" s="1" t="s">
        <v>116</v>
      </c>
      <c r="T13" s="10">
        <f>STDEV(J$34:J$67)</f>
        <v>2.7559040698130438E-3</v>
      </c>
      <c r="U13" s="10">
        <f>STDEV(BT$34:BT$67)</f>
        <v>1.168499968817628E-2</v>
      </c>
      <c r="W13" s="8">
        <f t="shared" ref="W13:X16" si="0">(T13/T$12)</f>
        <v>0.21587549801899489</v>
      </c>
      <c r="X13" s="8">
        <f t="shared" si="0"/>
        <v>0.82249269138075021</v>
      </c>
      <c r="Z13" s="8">
        <f>CORREL($L$34:$L$67,J$34:J$67)</f>
        <v>0.82178987174382079</v>
      </c>
      <c r="AA13" s="8">
        <f>CORREL($BW$34:$BW$67,BT$34:BT$67)</f>
        <v>0.88870737316850024</v>
      </c>
    </row>
    <row r="14" spans="1:27" ht="15.75" x14ac:dyDescent="0.3">
      <c r="A14" s="3" t="s">
        <v>67</v>
      </c>
      <c r="F14" s="4" t="s">
        <v>103</v>
      </c>
      <c r="J14" s="9">
        <f>(B17/B18)</f>
        <v>2.9572019918109995</v>
      </c>
      <c r="L14" s="1" t="s">
        <v>83</v>
      </c>
      <c r="M14">
        <f>(-($M$3*$M$6*((1-$B$5)*(1+$B$3*$M$4)+$M$7*$B$3*(1+$M$4)))/((1+$B$3*$M$4)*(1+$B$3*$M$4+$M$3*$M$6*$M$5)))</f>
        <v>-3.2003545079885835E-2</v>
      </c>
      <c r="O14">
        <v>2</v>
      </c>
      <c r="P14">
        <f>((($M$13+$M$16)-SQRT($M$13^2+$M$16^2-2*$M$13*$M$16+4*$M$14*$M$15))/2)</f>
        <v>0.86311415698533489</v>
      </c>
      <c r="S14" s="1" t="s">
        <v>117</v>
      </c>
      <c r="T14" s="10">
        <f>STDEV(P$34:P$65)</f>
        <v>0.27721658238669028</v>
      </c>
      <c r="U14" s="10">
        <f>STDEV(BU$34:BU$65)</f>
        <v>5.0432439865064953E-2</v>
      </c>
      <c r="W14" s="8">
        <f t="shared" si="0"/>
        <v>21.714931385804817</v>
      </c>
      <c r="X14" s="8">
        <f t="shared" si="0"/>
        <v>3.5498771334575099</v>
      </c>
      <c r="Z14" s="8">
        <f>CORREL($L$34:$L$65,P$34:P$65)</f>
        <v>-0.97776239653761721</v>
      </c>
      <c r="AA14" s="8">
        <f>CORREL($BW$34:$BW$65,BU$34:BU$65)</f>
        <v>0.95162250167611795</v>
      </c>
    </row>
    <row r="15" spans="1:27" ht="15.75" x14ac:dyDescent="0.3">
      <c r="A15" s="21">
        <v>0.20818999999999999</v>
      </c>
      <c r="B15" s="11">
        <f>((($B$3/($B$8+$B$5))^($B$3/(1-$B$3))*$B$10*A15)-(((1-A15)^$B$7*(1-$B$3)*$B$10/$B$4*($B$3/($B$8+$B$5))^($B$3/(1-$B$3)))^(1/$B$6))-$B$5*(($B$3/($B$8+$B$5))^(1/(1-$B$3))*$B$10*A15)-$B$9)</f>
        <v>4.343269798617877E-6</v>
      </c>
      <c r="C15" s="5" t="s">
        <v>35</v>
      </c>
      <c r="F15" t="s">
        <v>18</v>
      </c>
      <c r="J15" s="6">
        <f>(B8)</f>
        <v>7.9460700951575536E-2</v>
      </c>
      <c r="L15" s="1" t="s">
        <v>84</v>
      </c>
      <c r="M15">
        <f>(-((1-$B$3)*$M$7*$M$5+$M$8*(1+$M$4*$B$3))/(1+$B$3*$M$4))</f>
        <v>-0.52265680365669609</v>
      </c>
      <c r="S15" s="1" t="s">
        <v>118</v>
      </c>
      <c r="T15" s="10">
        <f>STDEV(I$34:I$67)</f>
        <v>3.1406099998507594E-3</v>
      </c>
      <c r="U15" s="10">
        <f>STDEV(BR$34:BR$67)</f>
        <v>3.2028421224470681E-3</v>
      </c>
      <c r="W15" s="8">
        <f t="shared" si="0"/>
        <v>0.24601028578154077</v>
      </c>
      <c r="X15" s="8">
        <f t="shared" si="0"/>
        <v>0.22544409992793679</v>
      </c>
      <c r="Z15" s="8">
        <f>CORREL($L$34:$L$67,I$34:I$67)</f>
        <v>-0.55152135699277094</v>
      </c>
      <c r="AA15" s="8">
        <f>CORREL($BW$34:$BW$67,BR$34:BR$67)</f>
        <v>-0.33617682068248622</v>
      </c>
    </row>
    <row r="16" spans="1:27" ht="15.75" x14ac:dyDescent="0.3">
      <c r="A16" s="19">
        <f>CT30</f>
        <v>0.20911274485838138</v>
      </c>
      <c r="B16" s="18" t="s">
        <v>156</v>
      </c>
      <c r="F16" t="s">
        <v>9</v>
      </c>
      <c r="J16" s="6">
        <f>(1-B3)</f>
        <v>0.59179493396428573</v>
      </c>
      <c r="L16" s="1" t="s">
        <v>85</v>
      </c>
      <c r="M16">
        <f>(((1-$B$5)*(1+$B$3*$M$4)+$M$7*$B$3*(1+$M$4))/(1+$B$3*$M$4))</f>
        <v>1.2011799335261679</v>
      </c>
      <c r="O16" s="2" t="s">
        <v>99</v>
      </c>
      <c r="P16">
        <f>(MIN(ABS(P14),ABS(P13)))</f>
        <v>0.86311415698533489</v>
      </c>
      <c r="S16" s="1" t="s">
        <v>119</v>
      </c>
      <c r="T16" s="10">
        <f>STDEV(K$34:K$67)</f>
        <v>8.4075606112774572E-3</v>
      </c>
      <c r="U16" s="10">
        <f>STDEV(BS$34:BS$67)</f>
        <v>1.3832151500520107E-2</v>
      </c>
      <c r="W16" s="8">
        <f t="shared" si="0"/>
        <v>0.65858110010611948</v>
      </c>
      <c r="X16" s="8">
        <f t="shared" si="0"/>
        <v>0.97362805467260483</v>
      </c>
      <c r="Z16" s="8">
        <f>CORREL($L$34:$L$67,K$34:K$67)</f>
        <v>0.98900424386691532</v>
      </c>
      <c r="AA16" s="8">
        <f>CORREL($BW$34:$BW$67,BS$34:BS$67)</f>
        <v>0.89464127693806517</v>
      </c>
    </row>
    <row r="17" spans="1:100" ht="14.25" x14ac:dyDescent="0.25">
      <c r="A17" s="3" t="s">
        <v>70</v>
      </c>
      <c r="B17" s="8">
        <f>((($B$8+$B$5)/$B$3)^(-1/(1-$B$3))*$B$10*A15)</f>
        <v>1.300596448428986</v>
      </c>
      <c r="F17" t="s">
        <v>10</v>
      </c>
      <c r="J17" s="6">
        <f>(B5)</f>
        <v>5.8576899173848528E-2</v>
      </c>
      <c r="O17" s="2" t="s">
        <v>100</v>
      </c>
      <c r="P17">
        <f>(MAX(ABS(P13),ABS(P14)))</f>
        <v>1.2506580875951463</v>
      </c>
    </row>
    <row r="18" spans="1:100" ht="15.75" x14ac:dyDescent="0.3">
      <c r="A18" s="3" t="s">
        <v>71</v>
      </c>
      <c r="B18" s="8">
        <f>((($B$8+$B$5)/$B$3)^(-1/(1-$B$3))*$B$10*A15)^$B$3*($B$10*A15)^(1-$B$3)</f>
        <v>0.43980642919576041</v>
      </c>
      <c r="F18" t="s">
        <v>19</v>
      </c>
      <c r="J18" s="7">
        <f>(LN(0.5)/LN(1-B5))</f>
        <v>11.483054876978734</v>
      </c>
      <c r="L18" s="1" t="s">
        <v>86</v>
      </c>
      <c r="M18">
        <f>(($M$3*$M$6*(1+$M$4)*((1+$B$3*$M$4)*$C$30-(1-$B$3)*$M$7))/((1+$B$3*$M$4+$M$3*$M$6*$M$5)*(1+$B$3*$M$4)))</f>
        <v>1.2827808478328004E-2</v>
      </c>
    </row>
    <row r="19" spans="1:100" ht="15.75" x14ac:dyDescent="0.3">
      <c r="A19" s="3" t="s">
        <v>72</v>
      </c>
      <c r="B19" s="8">
        <f>(((1-A15)^$B$7*(1-$B$3)*$B$10/$B$4*($B$3/($B$8+$B$5))^($B$3/(1-$B$3)))^(1/$B$6))</f>
        <v>0.29195167539815614</v>
      </c>
      <c r="F19" t="s">
        <v>11</v>
      </c>
      <c r="J19" s="6">
        <f>(B19/B18)</f>
        <v>0.66381857112008413</v>
      </c>
      <c r="L19" s="1" t="s">
        <v>87</v>
      </c>
      <c r="M19">
        <f>($M$3*$M$6*$M$9/(1+$B$3*$M$4+$M$3*$M$6*$M$5))</f>
        <v>1.4681066731596635E-3</v>
      </c>
    </row>
    <row r="20" spans="1:100" ht="15.75" x14ac:dyDescent="0.3">
      <c r="A20" s="3" t="s">
        <v>73</v>
      </c>
      <c r="B20" s="8">
        <f>((1-B3)*B10^(1-B3)*(B17/A15)^B3)</f>
        <v>1.2501811649117316</v>
      </c>
      <c r="F20" t="s">
        <v>13</v>
      </c>
      <c r="J20" s="6">
        <f>(B5*B17/B18)</f>
        <v>0.17322372291101695</v>
      </c>
      <c r="L20" s="1" t="s">
        <v>88</v>
      </c>
      <c r="M20">
        <f>((1+$M$4)*(1-$B$3)*$M$7/(1+$B$3*$M$4))</f>
        <v>0.3765822387932562</v>
      </c>
    </row>
    <row r="21" spans="1:100" ht="15.75" x14ac:dyDescent="0.3">
      <c r="A21" s="3" t="s">
        <v>74</v>
      </c>
      <c r="B21">
        <f>(B8+B5)</f>
        <v>0.13803760012542407</v>
      </c>
      <c r="F21" t="s">
        <v>17</v>
      </c>
      <c r="J21" s="6">
        <f>(B9/B18)</f>
        <v>0.16294783055664852</v>
      </c>
      <c r="L21" s="1" t="s">
        <v>89</v>
      </c>
      <c r="M21">
        <f>(-M9)</f>
        <v>-5.5102029218118694E-2</v>
      </c>
    </row>
    <row r="22" spans="1:100" x14ac:dyDescent="0.2">
      <c r="F22" s="4" t="s">
        <v>101</v>
      </c>
      <c r="J22" s="8">
        <f>(-1/B6)</f>
        <v>-1</v>
      </c>
    </row>
    <row r="23" spans="1:100" x14ac:dyDescent="0.2">
      <c r="F23" s="4" t="s">
        <v>102</v>
      </c>
      <c r="J23" s="8">
        <f>(-1/B7)</f>
        <v>-1</v>
      </c>
      <c r="L23" s="4" t="s">
        <v>23</v>
      </c>
    </row>
    <row r="24" spans="1:100" x14ac:dyDescent="0.2">
      <c r="F24" t="s">
        <v>12</v>
      </c>
      <c r="J24" s="6">
        <f>((1-B3)*B18/B17)</f>
        <v>0.20011988886896045</v>
      </c>
    </row>
    <row r="25" spans="1:100" ht="15.75" x14ac:dyDescent="0.3">
      <c r="L25" s="1" t="s">
        <v>90</v>
      </c>
      <c r="M25">
        <f>(($P$16-$M$16)/$M$15)</f>
        <v>0.64682172732776566</v>
      </c>
      <c r="O25" s="1" t="s">
        <v>93</v>
      </c>
      <c r="P25">
        <f>($M$15*$M$25+$M$16)</f>
        <v>0.86311415698533489</v>
      </c>
      <c r="R25" s="1" t="s">
        <v>96</v>
      </c>
      <c r="S25">
        <f>(($M$4*$B$3-$M$5*$M$25)/(1+$B$3*$M$4))</f>
        <v>-0.35554234052795824</v>
      </c>
    </row>
    <row r="26" spans="1:100" ht="15.75" x14ac:dyDescent="0.3">
      <c r="A26" t="s">
        <v>14</v>
      </c>
      <c r="L26" s="1" t="s">
        <v>91</v>
      </c>
      <c r="M26">
        <f>(($M$18-$M$25*$M$20)/($M$15*$M$25+$C$30-$M$13))</f>
        <v>0.21525100959795801</v>
      </c>
      <c r="O26" s="1" t="s">
        <v>94</v>
      </c>
      <c r="P26">
        <f>($M$15*$M$26+$M$20)</f>
        <v>0.26407983413291064</v>
      </c>
      <c r="R26" s="1" t="s">
        <v>97</v>
      </c>
      <c r="S26">
        <f>(($M$4*(1-$B$3)-$M$5*$M$26)/(1+$B$3*$M$4))</f>
        <v>0.561055994396508</v>
      </c>
      <c r="AO26" t="s">
        <v>44</v>
      </c>
      <c r="AQ26" t="s">
        <v>56</v>
      </c>
      <c r="AR26" t="s">
        <v>48</v>
      </c>
      <c r="AS26" s="4" t="s">
        <v>164</v>
      </c>
      <c r="AU26" t="s">
        <v>49</v>
      </c>
      <c r="AV26" s="4" t="s">
        <v>60</v>
      </c>
      <c r="AX26" s="4" t="s">
        <v>57</v>
      </c>
      <c r="AZ26" t="s">
        <v>48</v>
      </c>
      <c r="BD26" s="4"/>
      <c r="CQ26" s="4" t="s">
        <v>60</v>
      </c>
      <c r="CS26" s="4" t="s">
        <v>152</v>
      </c>
      <c r="CU26" s="13" t="s">
        <v>154</v>
      </c>
    </row>
    <row r="27" spans="1:100" ht="15.75" x14ac:dyDescent="0.3">
      <c r="L27" s="1" t="s">
        <v>92</v>
      </c>
      <c r="M27">
        <f>(($M$19-$M$25*$M$21)/($M$15*$M$25+$G$30-$M$13))</f>
        <v>-4.2591063304460691E-2</v>
      </c>
      <c r="O27" s="1" t="s">
        <v>95</v>
      </c>
      <c r="P27">
        <f>($M$15*$M$27+$M$21)</f>
        <v>-3.2841520207069264E-2</v>
      </c>
      <c r="R27" s="1" t="s">
        <v>98</v>
      </c>
      <c r="S27">
        <f>(-$M$5*$M$27/(1+$B$3*$M$4))</f>
        <v>6.3461311757725181E-2</v>
      </c>
      <c r="AO27" t="s">
        <v>45</v>
      </c>
      <c r="AQ27" t="s">
        <v>51</v>
      </c>
      <c r="AR27" t="s">
        <v>165</v>
      </c>
      <c r="AS27" t="s">
        <v>142</v>
      </c>
      <c r="AU27" t="s">
        <v>50</v>
      </c>
      <c r="AV27" s="4" t="s">
        <v>139</v>
      </c>
      <c r="AX27" s="4" t="s">
        <v>46</v>
      </c>
      <c r="AZ27" s="4" t="s">
        <v>163</v>
      </c>
      <c r="CQ27" s="4" t="s">
        <v>145</v>
      </c>
      <c r="CS27" s="4" t="s">
        <v>161</v>
      </c>
      <c r="CU27" s="4" t="s">
        <v>153</v>
      </c>
    </row>
    <row r="28" spans="1:100" x14ac:dyDescent="0.2">
      <c r="A28" s="4" t="s">
        <v>58</v>
      </c>
      <c r="E28" t="s">
        <v>16</v>
      </c>
      <c r="AO28" t="s">
        <v>43</v>
      </c>
      <c r="AQ28" s="14">
        <v>45796</v>
      </c>
      <c r="AR28" s="14">
        <v>45796</v>
      </c>
      <c r="AS28" s="14">
        <v>56493</v>
      </c>
      <c r="AT28" s="14"/>
      <c r="AU28" s="14">
        <v>45796</v>
      </c>
      <c r="AV28" s="14">
        <v>45796</v>
      </c>
      <c r="AW28" s="14"/>
      <c r="AX28" s="14">
        <v>45796</v>
      </c>
      <c r="AY28" s="14"/>
      <c r="AZ28" s="14">
        <v>45796</v>
      </c>
      <c r="BJ28" s="2" t="s">
        <v>162</v>
      </c>
      <c r="BK28">
        <f>1600^(1/4)</f>
        <v>6.3245553203367582</v>
      </c>
      <c r="CQ28" s="14">
        <v>45796</v>
      </c>
      <c r="CS28" s="14">
        <v>45796</v>
      </c>
      <c r="CU28" s="14">
        <v>45950</v>
      </c>
    </row>
    <row r="30" spans="1:100" ht="15.75" x14ac:dyDescent="0.3">
      <c r="B30" s="16" t="s">
        <v>143</v>
      </c>
      <c r="C30">
        <f>(CC41)</f>
        <v>0.17863632969546961</v>
      </c>
      <c r="F30" s="16" t="s">
        <v>144</v>
      </c>
      <c r="G30">
        <f>(CC33)</f>
        <v>0.37936506243600093</v>
      </c>
      <c r="P30" s="1"/>
      <c r="AP30" t="s">
        <v>24</v>
      </c>
      <c r="BB30" t="s">
        <v>52</v>
      </c>
      <c r="BJ30" s="5" t="s">
        <v>36</v>
      </c>
      <c r="CP30">
        <f>AVERAGE(CP33:CP88)</f>
        <v>0.16294783055664852</v>
      </c>
      <c r="CR30">
        <f>AVERAGE(CR33:CR88)</f>
        <v>5.8576899173848528E-2</v>
      </c>
      <c r="CS30">
        <f>1-AVERAGE(CS33:CS88)/100</f>
        <v>0.40820506603571427</v>
      </c>
      <c r="CT30">
        <f>AVERAGE(AS33:AS88)/365.25/24</f>
        <v>0.20911274485838138</v>
      </c>
      <c r="CU30">
        <f>CV88^(1/COUNT(CU33:CU88))-1</f>
        <v>7.9460700951575536E-2</v>
      </c>
    </row>
    <row r="31" spans="1:100" x14ac:dyDescent="0.2">
      <c r="AP31" t="s">
        <v>25</v>
      </c>
      <c r="BB31" t="s">
        <v>27</v>
      </c>
      <c r="BJ31" t="s">
        <v>26</v>
      </c>
      <c r="BR31" t="s">
        <v>28</v>
      </c>
      <c r="BZ31" t="s">
        <v>29</v>
      </c>
      <c r="CC31" s="4" t="s">
        <v>134</v>
      </c>
      <c r="CG31" t="s">
        <v>14</v>
      </c>
      <c r="CJ31" t="s">
        <v>34</v>
      </c>
    </row>
    <row r="32" spans="1:100" ht="15.75" x14ac:dyDescent="0.3">
      <c r="A32" s="1" t="s">
        <v>15</v>
      </c>
      <c r="B32" s="1"/>
      <c r="C32" s="16" t="s">
        <v>138</v>
      </c>
      <c r="E32" s="1"/>
      <c r="F32" s="16" t="s">
        <v>137</v>
      </c>
      <c r="I32" s="1"/>
      <c r="J32" s="1"/>
      <c r="K32" s="1"/>
      <c r="L32" s="1"/>
      <c r="M32" s="1"/>
      <c r="N32" s="16" t="s">
        <v>106</v>
      </c>
      <c r="O32" s="16" t="s">
        <v>107</v>
      </c>
      <c r="P32" s="1"/>
      <c r="AP32" s="1" t="s">
        <v>15</v>
      </c>
      <c r="AQ32" s="1" t="s">
        <v>108</v>
      </c>
      <c r="AR32" s="4" t="s">
        <v>140</v>
      </c>
      <c r="AS32" s="4" t="s">
        <v>141</v>
      </c>
      <c r="AT32" s="1" t="s">
        <v>109</v>
      </c>
      <c r="AU32" s="1" t="s">
        <v>110</v>
      </c>
      <c r="AV32" s="1" t="s">
        <v>111</v>
      </c>
      <c r="AW32" s="1" t="s">
        <v>160</v>
      </c>
      <c r="AX32" s="1" t="s">
        <v>159</v>
      </c>
      <c r="AY32" s="1" t="s">
        <v>114</v>
      </c>
      <c r="AZ32" t="s">
        <v>47</v>
      </c>
      <c r="BB32" s="4" t="s">
        <v>120</v>
      </c>
      <c r="BC32" s="4" t="s">
        <v>121</v>
      </c>
      <c r="BD32" s="4" t="s">
        <v>122</v>
      </c>
      <c r="BE32" s="4" t="s">
        <v>123</v>
      </c>
      <c r="BF32" s="4" t="s">
        <v>124</v>
      </c>
      <c r="BG32" s="4" t="s">
        <v>125</v>
      </c>
      <c r="BH32" s="4" t="s">
        <v>126</v>
      </c>
      <c r="BJ32" s="4" t="s">
        <v>127</v>
      </c>
      <c r="BK32" s="4" t="s">
        <v>128</v>
      </c>
      <c r="BL32" s="4" t="s">
        <v>129</v>
      </c>
      <c r="BM32" s="4" t="s">
        <v>130</v>
      </c>
      <c r="BN32" s="4" t="s">
        <v>131</v>
      </c>
      <c r="BO32" s="4" t="s">
        <v>132</v>
      </c>
      <c r="BP32" s="4" t="s">
        <v>133</v>
      </c>
      <c r="BR32" s="1"/>
      <c r="BS32" s="1"/>
      <c r="BT32" s="1"/>
      <c r="BU32" s="1"/>
      <c r="BV32" s="1"/>
      <c r="BW32" s="1"/>
      <c r="BX32" s="1"/>
      <c r="BZ32" s="1"/>
      <c r="CA32" s="1"/>
      <c r="CG32" s="1" t="s">
        <v>137</v>
      </c>
      <c r="CH32" s="1" t="s">
        <v>138</v>
      </c>
      <c r="CJ32" s="4" t="s">
        <v>120</v>
      </c>
      <c r="CK32" s="4" t="s">
        <v>121</v>
      </c>
      <c r="CL32" s="4" t="s">
        <v>122</v>
      </c>
      <c r="CM32" s="4" t="s">
        <v>123</v>
      </c>
      <c r="CN32" s="4" t="s">
        <v>125</v>
      </c>
      <c r="CP32" s="1" t="s">
        <v>147</v>
      </c>
      <c r="CQ32" s="1" t="s">
        <v>146</v>
      </c>
      <c r="CR32" s="1" t="s">
        <v>148</v>
      </c>
      <c r="CS32" s="4" t="s">
        <v>149</v>
      </c>
      <c r="CT32" s="1" t="s">
        <v>150</v>
      </c>
      <c r="CU32" s="1" t="s">
        <v>151</v>
      </c>
      <c r="CV32" s="1" t="s">
        <v>155</v>
      </c>
    </row>
    <row r="33" spans="1:100" x14ac:dyDescent="0.2">
      <c r="A33">
        <v>1970</v>
      </c>
      <c r="B33">
        <v>0</v>
      </c>
      <c r="E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AP33">
        <v>1970</v>
      </c>
      <c r="AQ33" s="20">
        <v>14572.21</v>
      </c>
      <c r="AR33" s="20">
        <v>87881.093999999997</v>
      </c>
      <c r="AS33" s="22">
        <v>1930.72</v>
      </c>
      <c r="AT33">
        <f>AR33*AS33</f>
        <v>169673785.80768001</v>
      </c>
      <c r="AU33" s="20">
        <v>3447.11</v>
      </c>
      <c r="AV33" s="20">
        <v>930.70500000000004</v>
      </c>
      <c r="AW33">
        <f>AX33-(AU33+AV33)</f>
        <v>1280.0449999999992</v>
      </c>
      <c r="AX33" s="20">
        <v>5657.86</v>
      </c>
      <c r="AY33">
        <f t="shared" ref="AY33:AY64" si="1">((AX33/(AQ33^$B$3*AT33^(1-$B$3)))^(1/(1-$B$3)))</f>
        <v>1.7363111979276129E-5</v>
      </c>
      <c r="AZ33" s="20">
        <v>128280.357</v>
      </c>
      <c r="BB33">
        <f t="shared" ref="BB33:BB79" si="2">LN(AQ33/$AZ33)</f>
        <v>-2.1751018675537868</v>
      </c>
      <c r="BC33">
        <f t="shared" ref="BC33:BC79" si="3">LN(AT33/$AZ33)</f>
        <v>7.1874148077621998</v>
      </c>
      <c r="BD33">
        <f t="shared" ref="BD33:BD79" si="4">LN(AU33/$AZ33)</f>
        <v>-3.6166819589628982</v>
      </c>
      <c r="BE33">
        <f t="shared" ref="BE33:BE79" si="5">LN(AV33/$AZ33)</f>
        <v>-4.9260310733003081</v>
      </c>
      <c r="BF33">
        <f t="shared" ref="BF33:BF79" si="6">LN(AW33/$AZ33)</f>
        <v>-4.6073229242322657</v>
      </c>
      <c r="BG33">
        <f t="shared" ref="BG33:BG79" si="7">LN(AX33/$AZ33)</f>
        <v>-3.1211724289482783</v>
      </c>
      <c r="BH33">
        <f>LN(AY33)</f>
        <v>-10.961162603318449</v>
      </c>
      <c r="BJ33">
        <f t="array" ref="BJ33:BJ88">_xll.hp_filter(BB33:BB88,$BK$28)</f>
        <v>-2.1757114453330026</v>
      </c>
      <c r="BK33">
        <f t="array" ref="BK33:BK88">_xll.hp_filter(BC33:BC88,$BK$28)</f>
        <v>7.1819735031701937</v>
      </c>
      <c r="BL33">
        <f t="array" ref="BL33:BL88">_xll.hp_filter(BD33:BD88,$BK$28)</f>
        <v>-3.6109047895518422</v>
      </c>
      <c r="BM33">
        <f t="array" ref="BM33:BM88">_xll.hp_filter(BE33:BE88,$BK$28)</f>
        <v>-4.9041417537489451</v>
      </c>
      <c r="BN33">
        <f t="array" ref="BN33:BN88">_xll.hp_filter(BF33:BF88,$BK$28)</f>
        <v>-4.6185957830286632</v>
      </c>
      <c r="BO33">
        <f t="array" ref="BO33:BO88">_xll.hp_filter(BG33:BG88,$BK$28)</f>
        <v>-3.1165379848756367</v>
      </c>
      <c r="BP33">
        <f t="array" ref="BP33:BP88">_xll.hp_filter(BH33:BH88,$BK$28)</f>
        <v>-10.947469662002309</v>
      </c>
      <c r="BR33">
        <f>(BB33-BJ33)</f>
        <v>6.095777792158863E-4</v>
      </c>
      <c r="BS33">
        <f t="shared" ref="BS33:BS63" si="8">(BC33-BK33)</f>
        <v>5.441304592006091E-3</v>
      </c>
      <c r="BT33">
        <f t="shared" ref="BT33:BT63" si="9">(BD33-BL33)</f>
        <v>-5.7771694110559935E-3</v>
      </c>
      <c r="BU33">
        <f t="shared" ref="BU33:BU63" si="10">(BE33-BM33)</f>
        <v>-2.1889319551362973E-2</v>
      </c>
      <c r="BV33">
        <f t="shared" ref="BV33:BV63" si="11">(BF33-BN33)</f>
        <v>1.12728587963975E-2</v>
      </c>
      <c r="BW33">
        <f t="shared" ref="BW33:BW63" si="12">(BG33-BO33)</f>
        <v>-4.6344440726415748E-3</v>
      </c>
      <c r="BX33">
        <f t="shared" ref="BX33:BX63" si="13">(BH33-BP33)</f>
        <v>-1.3692941316140406E-2</v>
      </c>
      <c r="CC33">
        <f t="array" ref="CC33:CD37">LINEST(BV34:BV88,BZ34:BZ88,FALSE,TRUE)</f>
        <v>0.37936506243600093</v>
      </c>
      <c r="CD33">
        <v>0</v>
      </c>
      <c r="CP33">
        <f t="shared" ref="CP33:CP80" si="14">AW33/AX33</f>
        <v>0.22624190064794802</v>
      </c>
      <c r="CQ33" s="20">
        <v>576.971</v>
      </c>
      <c r="CR33">
        <f t="shared" ref="CR33:CR80" si="15">CQ33/AQ33</f>
        <v>3.9593925698298338E-2</v>
      </c>
      <c r="CS33" s="20">
        <v>63.196633599999998</v>
      </c>
      <c r="CU33" s="20">
        <v>1E-3</v>
      </c>
      <c r="CV33">
        <f>1+CU33</f>
        <v>1.0009999999999999</v>
      </c>
    </row>
    <row r="34" spans="1:100" x14ac:dyDescent="0.2">
      <c r="A34">
        <f>(A33+1)</f>
        <v>1971</v>
      </c>
      <c r="B34">
        <f>(C34+$C$30*B33)</f>
        <v>5.6489279900464283E-4</v>
      </c>
      <c r="C34">
        <f>(CH34)</f>
        <v>5.6489279900464283E-4</v>
      </c>
      <c r="E34">
        <f>(F34+$G$30*E33)</f>
        <v>-1.0823146729800399E-2</v>
      </c>
      <c r="F34">
        <f>(CG34)</f>
        <v>-1.0823146729800399E-2</v>
      </c>
      <c r="I34">
        <f>(BR33)</f>
        <v>6.095777792158863E-4</v>
      </c>
      <c r="J34">
        <f>($M$25*I34+$M$26*B34+$M$27*E34)</f>
        <v>9.7685122491580423E-4</v>
      </c>
      <c r="K34">
        <f>($S$25*I34+$S$26*B34+$S$27*E34)</f>
        <v>-5.8664530810274146E-4</v>
      </c>
      <c r="L34">
        <f>($B$3*I34+(1-$B$3)*(K34+B34))</f>
        <v>2.3595971293345814E-4</v>
      </c>
      <c r="M34">
        <f>((1-$B$3)*B34+$B$3*(I34-K34))</f>
        <v>8.226050210361996E-4</v>
      </c>
      <c r="N34">
        <f>($M$6*(B34+K34-I34)*$B$21)</f>
        <v>-8.9592215636368766E-5</v>
      </c>
      <c r="O34">
        <f>($B$19^(1-$B$6)*J34-$B$4*$A$15*(1-$A$15)^(-$B$7)*K34)</f>
        <v>1.4998461161001857E-3</v>
      </c>
      <c r="P34">
        <f>((1/$B$5)*(I35-(1-$B$5)*B34))</f>
        <v>-1.9132672940341152E-2</v>
      </c>
      <c r="AP34">
        <f>(AP33+1)</f>
        <v>1971</v>
      </c>
      <c r="AQ34" s="20">
        <v>14955.93</v>
      </c>
      <c r="AR34" s="20">
        <v>88219.452999999994</v>
      </c>
      <c r="AS34" s="22">
        <v>1914.99</v>
      </c>
      <c r="AT34">
        <f t="shared" ref="AT34:AT82" si="16">AR34*AS34</f>
        <v>168939370.30046999</v>
      </c>
      <c r="AU34" s="20">
        <v>3578.77</v>
      </c>
      <c r="AV34" s="20">
        <v>981.42899999999997</v>
      </c>
      <c r="AW34">
        <f t="shared" ref="AW34:AW82" si="17">AX34-(AU34+AV34)</f>
        <v>1283.9210000000003</v>
      </c>
      <c r="AX34" s="20">
        <v>5844.12</v>
      </c>
      <c r="AY34">
        <f t="shared" si="1"/>
        <v>1.8092359347649773E-5</v>
      </c>
      <c r="AZ34" s="20">
        <v>130693.314</v>
      </c>
      <c r="BB34">
        <f t="shared" si="2"/>
        <v>-2.1677455872960909</v>
      </c>
      <c r="BC34">
        <f t="shared" si="3"/>
        <v>7.1644417099143203</v>
      </c>
      <c r="BD34">
        <f t="shared" si="4"/>
        <v>-3.5978342980461195</v>
      </c>
      <c r="BE34">
        <f t="shared" si="5"/>
        <v>-4.891599070144105</v>
      </c>
      <c r="BF34">
        <f t="shared" si="6"/>
        <v>-4.6229347871089903</v>
      </c>
      <c r="BG34">
        <f t="shared" si="7"/>
        <v>-3.1074174364456382</v>
      </c>
      <c r="BH34">
        <f t="shared" ref="BH34:BH63" si="18">LN(AY34)</f>
        <v>-10.920020844305725</v>
      </c>
      <c r="BJ34">
        <v>-2.1671566577728116</v>
      </c>
      <c r="BK34">
        <v>7.1763274585571697</v>
      </c>
      <c r="BL34">
        <v>-3.5895963602399803</v>
      </c>
      <c r="BM34">
        <v>-4.8811433398800474</v>
      </c>
      <c r="BN34">
        <v>-4.6163881691603175</v>
      </c>
      <c r="BO34">
        <v>-3.0990298432839003</v>
      </c>
      <c r="BP34">
        <v>-10.918139680325279</v>
      </c>
      <c r="BR34">
        <f t="shared" ref="BR34:BR63" si="19">(BB34-BJ34)</f>
        <v>-5.8892952327926906E-4</v>
      </c>
      <c r="BS34">
        <f t="shared" si="8"/>
        <v>-1.1885748642849414E-2</v>
      </c>
      <c r="BT34">
        <f t="shared" si="9"/>
        <v>-8.2379378061392394E-3</v>
      </c>
      <c r="BU34">
        <f t="shared" si="10"/>
        <v>-1.045573026405755E-2</v>
      </c>
      <c r="BV34">
        <f t="shared" si="11"/>
        <v>-6.5466179486728393E-3</v>
      </c>
      <c r="BW34">
        <f t="shared" si="12"/>
        <v>-8.3875931617378718E-3</v>
      </c>
      <c r="BX34">
        <f t="shared" si="13"/>
        <v>-1.8811639804461322E-3</v>
      </c>
      <c r="BZ34">
        <f>(BV33)</f>
        <v>1.12728587963975E-2</v>
      </c>
      <c r="CA34">
        <f>(BX33)</f>
        <v>-1.3692941316140406E-2</v>
      </c>
      <c r="CC34">
        <v>0.12587930942520473</v>
      </c>
      <c r="CD34" t="e">
        <v>#N/A</v>
      </c>
      <c r="CG34">
        <f>(BV34-$CC$33*BZ34)</f>
        <v>-1.0823146729800399E-2</v>
      </c>
      <c r="CH34">
        <f>(BX34-$CC$41*CA34)</f>
        <v>5.6489279900464283E-4</v>
      </c>
      <c r="CJ34">
        <f t="shared" ref="CJ34:CJ79" si="20">(I34+BJ34)</f>
        <v>-2.1665470799935957</v>
      </c>
      <c r="CK34">
        <f t="shared" ref="CK34:CK79" si="21">(BK34+K34)</f>
        <v>7.1757408132490665</v>
      </c>
      <c r="CL34">
        <f t="shared" ref="CL34:CL79" si="22">(BL34+J34)</f>
        <v>-3.5886195090150643</v>
      </c>
      <c r="CM34">
        <f t="shared" ref="CM34:CM79" si="23">(BM34+P34)</f>
        <v>-4.9002760128203882</v>
      </c>
      <c r="CN34">
        <f t="shared" ref="CN34:CN79" si="24">(BO34+L34)</f>
        <v>-3.0987938835709667</v>
      </c>
      <c r="CP34">
        <f t="shared" si="14"/>
        <v>0.21969449634846655</v>
      </c>
      <c r="CQ34" s="20">
        <v>585.04600000000005</v>
      </c>
      <c r="CR34">
        <f t="shared" si="15"/>
        <v>3.9117995336966679E-2</v>
      </c>
      <c r="CS34" s="20">
        <v>62.135250200000002</v>
      </c>
      <c r="CU34" s="20">
        <v>0.1079</v>
      </c>
      <c r="CV34">
        <f>CV33*(1+CU34)</f>
        <v>1.1090078999999997</v>
      </c>
    </row>
    <row r="35" spans="1:100" x14ac:dyDescent="0.2">
      <c r="A35">
        <f>(A34+1)</f>
        <v>1972</v>
      </c>
      <c r="B35">
        <f t="shared" ref="B35:B71" si="25">(C35+$C$30*B34)</f>
        <v>1.3804715102314194E-2</v>
      </c>
      <c r="C35">
        <f t="shared" ref="C35:C71" si="26">(CH35)</f>
        <v>1.3703804726028604E-2</v>
      </c>
      <c r="E35">
        <f t="shared" ref="E35:E71" si="27">(F35+$G$30*E34)</f>
        <v>-2.1613713042853065E-2</v>
      </c>
      <c r="F35">
        <f t="shared" ref="F35:F71" si="28">(CG35)</f>
        <v>-1.7507789307948336E-2</v>
      </c>
      <c r="I35">
        <f t="shared" ref="I35:I71" si="29">(BR34)</f>
        <v>-5.8892952327926906E-4</v>
      </c>
      <c r="J35">
        <f t="shared" ref="J35:J71" si="30">($M$25*I35+$M$26*B35+$M$27*E35)</f>
        <v>3.5110974719160964E-3</v>
      </c>
      <c r="K35">
        <f t="shared" ref="K35:K71" si="31">($S$25*I35+$S$26*B35+$S$27*E35)</f>
        <v>6.5829729585475984E-3</v>
      </c>
      <c r="L35">
        <f t="shared" ref="L35:L71" si="32">($B$3*I35+(1-$B$3)*(K35+B35))</f>
        <v>1.1824926494721565E-2</v>
      </c>
      <c r="M35">
        <f t="shared" ref="M35:M71" si="33">((1-$B$3)*B35+$B$3*(I35-K35))</f>
        <v>5.2419535361739669E-3</v>
      </c>
      <c r="N35">
        <f t="shared" ref="N35:N71" si="34">($M$6*(B35+K35-I35)*$B$21)</f>
        <v>2.9767962676698657E-3</v>
      </c>
      <c r="O35">
        <f t="shared" ref="O35:O71" si="35">($B$19^(1-$B$6)*J35-$B$4*$A$15*(1-$A$15)^(-$B$7)*K35)</f>
        <v>-2.3576296423598515E-3</v>
      </c>
      <c r="P35">
        <f t="shared" ref="P35:P70" si="36">((1/$B$5)*(I36-(1-$B$5)*B35))</f>
        <v>-0.25977659840705336</v>
      </c>
      <c r="AP35">
        <f t="shared" ref="AP35:AP88" si="37">(AP34+1)</f>
        <v>1972</v>
      </c>
      <c r="AQ35" s="20">
        <v>15341.51</v>
      </c>
      <c r="AR35" s="20">
        <v>90755.554999999993</v>
      </c>
      <c r="AS35" s="22">
        <v>1911.75</v>
      </c>
      <c r="AT35">
        <f t="shared" si="16"/>
        <v>173501932.27124998</v>
      </c>
      <c r="AU35" s="20">
        <v>3797.86</v>
      </c>
      <c r="AV35" s="20">
        <v>1058.1469999999999</v>
      </c>
      <c r="AW35">
        <f t="shared" si="17"/>
        <v>1295.5030000000006</v>
      </c>
      <c r="AX35" s="20">
        <v>6151.51</v>
      </c>
      <c r="AY35">
        <f t="shared" si="1"/>
        <v>1.8876232210725837E-5</v>
      </c>
      <c r="AZ35" s="20">
        <v>133125.00099999999</v>
      </c>
      <c r="BB35">
        <f t="shared" si="2"/>
        <v>-2.1607263174179265</v>
      </c>
      <c r="BC35">
        <f t="shared" si="3"/>
        <v>7.1726554713416943</v>
      </c>
      <c r="BD35">
        <f t="shared" si="4"/>
        <v>-3.5568507937707903</v>
      </c>
      <c r="BE35">
        <f t="shared" si="5"/>
        <v>-4.8347692787919154</v>
      </c>
      <c r="BF35">
        <f t="shared" si="6"/>
        <v>-4.6323895072498589</v>
      </c>
      <c r="BG35">
        <f t="shared" si="7"/>
        <v>-3.0745909638388937</v>
      </c>
      <c r="BH35">
        <f t="shared" si="18"/>
        <v>-10.877606982272546</v>
      </c>
      <c r="BJ35">
        <v>-2.1585054875029535</v>
      </c>
      <c r="BK35">
        <v>7.1715417597418201</v>
      </c>
      <c r="BL35">
        <v>-3.569201381616498</v>
      </c>
      <c r="BM35">
        <v>-4.8616059313218285</v>
      </c>
      <c r="BN35">
        <v>-4.6123981598150676</v>
      </c>
      <c r="BO35">
        <v>-3.0822544716400748</v>
      </c>
      <c r="BP35">
        <v>-10.890974742769552</v>
      </c>
      <c r="BR35">
        <f t="shared" si="19"/>
        <v>-2.220829914973077E-3</v>
      </c>
      <c r="BS35">
        <f t="shared" si="8"/>
        <v>1.1137115998742786E-3</v>
      </c>
      <c r="BT35">
        <f t="shared" si="9"/>
        <v>1.235058784570775E-2</v>
      </c>
      <c r="BU35">
        <f t="shared" si="10"/>
        <v>2.6836652529913074E-2</v>
      </c>
      <c r="BV35">
        <f t="shared" si="11"/>
        <v>-1.9991347434791251E-2</v>
      </c>
      <c r="BW35">
        <f t="shared" si="12"/>
        <v>7.6635078011810798E-3</v>
      </c>
      <c r="BX35">
        <f t="shared" si="13"/>
        <v>1.3367760497006387E-2</v>
      </c>
      <c r="BZ35">
        <f t="shared" ref="BZ35:BZ63" si="38">(BV34)</f>
        <v>-6.5466179486728393E-3</v>
      </c>
      <c r="CA35">
        <f t="shared" ref="CA35:CA63" si="39">(BX34)</f>
        <v>-1.8811639804461322E-3</v>
      </c>
      <c r="CC35">
        <v>0.14397828118560305</v>
      </c>
      <c r="CD35">
        <v>2.3977125649707647E-2</v>
      </c>
      <c r="CG35">
        <f t="shared" ref="CG35:CG63" si="40">(BV35-$CC$33*BZ35)</f>
        <v>-1.7507789307948336E-2</v>
      </c>
      <c r="CH35">
        <f t="shared" ref="CH35:CH63" si="41">(BX35-$CC$41*CA35)</f>
        <v>1.3703804726028604E-2</v>
      </c>
      <c r="CJ35">
        <f t="shared" si="20"/>
        <v>-2.1590944170262327</v>
      </c>
      <c r="CK35">
        <f t="shared" si="21"/>
        <v>7.1781247327003674</v>
      </c>
      <c r="CL35">
        <f t="shared" si="22"/>
        <v>-3.5656902841445821</v>
      </c>
      <c r="CM35">
        <f t="shared" si="23"/>
        <v>-5.1213825297288817</v>
      </c>
      <c r="CN35">
        <f t="shared" si="24"/>
        <v>-3.0704295451453532</v>
      </c>
      <c r="CP35">
        <f t="shared" si="14"/>
        <v>0.21059918621606738</v>
      </c>
      <c r="CQ35" s="20">
        <v>603.56799999999998</v>
      </c>
      <c r="CR35">
        <f t="shared" si="15"/>
        <v>3.9342150805233643E-2</v>
      </c>
      <c r="CS35" s="20">
        <v>62.141613800000002</v>
      </c>
      <c r="CU35" s="20">
        <v>0.15629999999999999</v>
      </c>
      <c r="CV35">
        <f t="shared" ref="CV35:CV82" si="42">CV34*(1+CU35)</f>
        <v>1.2823458347699996</v>
      </c>
    </row>
    <row r="36" spans="1:100" x14ac:dyDescent="0.2">
      <c r="A36">
        <f t="shared" ref="A36:A62" si="43">(A35+1)</f>
        <v>1973</v>
      </c>
      <c r="B36">
        <f t="shared" si="25"/>
        <v>3.260654075382291E-2</v>
      </c>
      <c r="C36">
        <f t="shared" si="26"/>
        <v>3.0140517115453881E-2</v>
      </c>
      <c r="E36">
        <f t="shared" si="27"/>
        <v>3.4392788401017282E-3</v>
      </c>
      <c r="F36">
        <f t="shared" si="28"/>
        <v>1.1638766438077489E-2</v>
      </c>
      <c r="I36">
        <f t="shared" si="29"/>
        <v>-2.220829914973077E-3</v>
      </c>
      <c r="J36">
        <f t="shared" si="30"/>
        <v>5.4356272322528187E-3</v>
      </c>
      <c r="K36">
        <f t="shared" si="31"/>
        <v>1.9301955359043853E-2</v>
      </c>
      <c r="L36">
        <f t="shared" si="32"/>
        <v>2.9812631007203695E-2</v>
      </c>
      <c r="M36">
        <f t="shared" si="33"/>
        <v>1.0510675648159841E-2</v>
      </c>
      <c r="N36">
        <f t="shared" si="34"/>
        <v>7.6815041817313518E-3</v>
      </c>
      <c r="O36">
        <f t="shared" si="35"/>
        <v>-1.1772085679142324E-2</v>
      </c>
      <c r="P36">
        <f t="shared" si="36"/>
        <v>-0.52596319584670559</v>
      </c>
      <c r="AP36">
        <f t="shared" si="37"/>
        <v>1973</v>
      </c>
      <c r="AQ36" s="20">
        <v>15786.52</v>
      </c>
      <c r="AR36" s="20">
        <v>93718.054000000004</v>
      </c>
      <c r="AS36" s="22">
        <v>1910.32</v>
      </c>
      <c r="AT36">
        <f t="shared" si="16"/>
        <v>179031472.91727999</v>
      </c>
      <c r="AU36" s="20">
        <v>3985.91</v>
      </c>
      <c r="AV36" s="20">
        <v>1153.2470000000001</v>
      </c>
      <c r="AW36">
        <f t="shared" si="17"/>
        <v>1359.6130000000003</v>
      </c>
      <c r="AX36" s="20">
        <v>6498.77</v>
      </c>
      <c r="AY36">
        <f t="shared" si="1"/>
        <v>1.9679976768346282E-5</v>
      </c>
      <c r="AZ36" s="20">
        <v>135507.071</v>
      </c>
      <c r="BB36">
        <f t="shared" si="2"/>
        <v>-2.1498674121360941</v>
      </c>
      <c r="BC36">
        <f t="shared" si="3"/>
        <v>7.1862930722607334</v>
      </c>
      <c r="BD36">
        <f t="shared" si="4"/>
        <v>-3.5262581809509372</v>
      </c>
      <c r="BE36">
        <f t="shared" si="5"/>
        <v>-4.7664423813516548</v>
      </c>
      <c r="BF36">
        <f t="shared" si="6"/>
        <v>-4.60182372303015</v>
      </c>
      <c r="BG36">
        <f t="shared" si="7"/>
        <v>-3.037410895234077</v>
      </c>
      <c r="BH36">
        <f t="shared" si="18"/>
        <v>-10.835908846811073</v>
      </c>
      <c r="BJ36">
        <v>-2.1497546697475047</v>
      </c>
      <c r="BK36">
        <v>7.1665974506514365</v>
      </c>
      <c r="BL36">
        <v>-3.551935836704287</v>
      </c>
      <c r="BM36">
        <v>-4.8506437294967073</v>
      </c>
      <c r="BN36">
        <v>-4.6058784707004481</v>
      </c>
      <c r="BO36">
        <v>-3.0682708348159693</v>
      </c>
      <c r="BP36">
        <v>-10.86843733159796</v>
      </c>
      <c r="BR36">
        <f t="shared" si="19"/>
        <v>-1.127423885893819E-4</v>
      </c>
      <c r="BS36">
        <f t="shared" si="8"/>
        <v>1.9695621609296943E-2</v>
      </c>
      <c r="BT36">
        <f t="shared" si="9"/>
        <v>2.5677655753349793E-2</v>
      </c>
      <c r="BU36">
        <f t="shared" si="10"/>
        <v>8.4201348145052535E-2</v>
      </c>
      <c r="BV36">
        <f t="shared" si="11"/>
        <v>4.05474767029812E-3</v>
      </c>
      <c r="BW36">
        <f t="shared" si="12"/>
        <v>3.0859939581892259E-2</v>
      </c>
      <c r="BX36">
        <f t="shared" si="13"/>
        <v>3.2528484786887191E-2</v>
      </c>
      <c r="BZ36">
        <f t="shared" si="38"/>
        <v>-1.9991347434791251E-2</v>
      </c>
      <c r="CA36">
        <f t="shared" si="39"/>
        <v>1.3367760497006387E-2</v>
      </c>
      <c r="CC36">
        <v>9.0825115918680392</v>
      </c>
      <c r="CD36">
        <v>54</v>
      </c>
      <c r="CG36">
        <f t="shared" si="40"/>
        <v>1.1638766438077489E-2</v>
      </c>
      <c r="CH36">
        <f t="shared" si="41"/>
        <v>3.0140517115453881E-2</v>
      </c>
      <c r="CJ36">
        <f t="shared" si="20"/>
        <v>-2.1519754996624778</v>
      </c>
      <c r="CK36">
        <f t="shared" si="21"/>
        <v>7.1858994060104804</v>
      </c>
      <c r="CL36">
        <f t="shared" si="22"/>
        <v>-3.5465002094720344</v>
      </c>
      <c r="CM36">
        <f t="shared" si="23"/>
        <v>-5.3766069253434132</v>
      </c>
      <c r="CN36">
        <f t="shared" si="24"/>
        <v>-3.0384582038087657</v>
      </c>
      <c r="CP36">
        <f t="shared" si="14"/>
        <v>0.20921081989361068</v>
      </c>
      <c r="CQ36" s="20">
        <v>633.51499999999999</v>
      </c>
      <c r="CR36">
        <f t="shared" si="15"/>
        <v>4.0130123675135493E-2</v>
      </c>
      <c r="CS36" s="20">
        <v>61.850972200000001</v>
      </c>
      <c r="CU36" s="20">
        <v>-0.17369999999999999</v>
      </c>
      <c r="CV36">
        <f t="shared" si="42"/>
        <v>1.0596023632704508</v>
      </c>
    </row>
    <row r="37" spans="1:100" x14ac:dyDescent="0.2">
      <c r="A37">
        <f t="shared" si="43"/>
        <v>1974</v>
      </c>
      <c r="B37">
        <f t="shared" si="25"/>
        <v>-1.8854586026780046E-2</v>
      </c>
      <c r="C37">
        <f t="shared" si="26"/>
        <v>-2.4679298791108722E-2</v>
      </c>
      <c r="E37">
        <f t="shared" si="27"/>
        <v>1.8958541986494177E-2</v>
      </c>
      <c r="F37">
        <f t="shared" si="28"/>
        <v>1.7653799754584167E-2</v>
      </c>
      <c r="I37">
        <f t="shared" si="29"/>
        <v>-1.127423885893819E-4</v>
      </c>
      <c r="J37">
        <f t="shared" si="30"/>
        <v>-4.9388573662534491E-3</v>
      </c>
      <c r="K37">
        <f t="shared" si="31"/>
        <v>-9.3352598759969714E-3</v>
      </c>
      <c r="L37">
        <f t="shared" si="32"/>
        <v>-1.6728630008676471E-2</v>
      </c>
      <c r="M37">
        <f t="shared" si="33"/>
        <v>-7.3933701326794974E-3</v>
      </c>
      <c r="N37">
        <f t="shared" si="34"/>
        <v>-3.9844277378257124E-3</v>
      </c>
      <c r="O37">
        <f t="shared" si="35"/>
        <v>3.3835363452290306E-3</v>
      </c>
      <c r="P37">
        <f t="shared" si="36"/>
        <v>0.38385203896935022</v>
      </c>
      <c r="AP37">
        <f t="shared" si="37"/>
        <v>1974</v>
      </c>
      <c r="AQ37" s="20">
        <v>16275.8</v>
      </c>
      <c r="AR37" s="20">
        <v>95457.58</v>
      </c>
      <c r="AS37" s="22">
        <v>1882.34</v>
      </c>
      <c r="AT37">
        <f t="shared" si="16"/>
        <v>179683621.1372</v>
      </c>
      <c r="AU37" s="20">
        <v>3952.52</v>
      </c>
      <c r="AV37" s="20">
        <v>1097.5609999999999</v>
      </c>
      <c r="AW37">
        <f t="shared" si="17"/>
        <v>1413.6089999999995</v>
      </c>
      <c r="AX37" s="20">
        <v>6463.69</v>
      </c>
      <c r="AY37">
        <f t="shared" si="1"/>
        <v>1.9025224953011549E-5</v>
      </c>
      <c r="AZ37" s="20">
        <v>137854.21400000001</v>
      </c>
      <c r="BB37">
        <f t="shared" si="2"/>
        <v>-2.1365173644296394</v>
      </c>
      <c r="BC37">
        <f t="shared" si="3"/>
        <v>7.17275621656397</v>
      </c>
      <c r="BD37">
        <f t="shared" si="4"/>
        <v>-3.5518433562848877</v>
      </c>
      <c r="BE37">
        <f t="shared" si="5"/>
        <v>-4.8331062611738931</v>
      </c>
      <c r="BF37">
        <f t="shared" si="6"/>
        <v>-4.5800506977357855</v>
      </c>
      <c r="BG37">
        <f t="shared" si="7"/>
        <v>-3.0599963443141425</v>
      </c>
      <c r="BH37">
        <f t="shared" si="18"/>
        <v>-10.869744830212234</v>
      </c>
      <c r="BJ37">
        <v>-2.1412520837718985</v>
      </c>
      <c r="BK37">
        <v>7.160651668478911</v>
      </c>
      <c r="BL37">
        <v>-3.5380629091245135</v>
      </c>
      <c r="BM37">
        <v>-4.8491276884886476</v>
      </c>
      <c r="BN37">
        <v>-4.5992427270934746</v>
      </c>
      <c r="BO37">
        <v>-3.0579261907074793</v>
      </c>
      <c r="BP37">
        <v>-10.85087630055401</v>
      </c>
      <c r="BR37">
        <f t="shared" si="19"/>
        <v>4.7347193422591083E-3</v>
      </c>
      <c r="BS37">
        <f t="shared" si="8"/>
        <v>1.2104548085059008E-2</v>
      </c>
      <c r="BT37">
        <f t="shared" si="9"/>
        <v>-1.3780447160374187E-2</v>
      </c>
      <c r="BU37">
        <f t="shared" si="10"/>
        <v>1.6021427314754533E-2</v>
      </c>
      <c r="BV37">
        <f t="shared" si="11"/>
        <v>1.9192029357689044E-2</v>
      </c>
      <c r="BW37">
        <f t="shared" si="12"/>
        <v>-2.0701536066631832E-3</v>
      </c>
      <c r="BX37">
        <f t="shared" si="13"/>
        <v>-1.8868529658224276E-2</v>
      </c>
      <c r="BZ37">
        <f t="shared" si="38"/>
        <v>4.05474767029812E-3</v>
      </c>
      <c r="CA37">
        <f t="shared" si="39"/>
        <v>3.2528484786887191E-2</v>
      </c>
      <c r="CC37">
        <v>5.2215591147311662E-3</v>
      </c>
      <c r="CD37">
        <v>3.1044737938780893E-2</v>
      </c>
      <c r="CG37">
        <f t="shared" si="40"/>
        <v>1.7653799754584167E-2</v>
      </c>
      <c r="CH37">
        <f t="shared" si="41"/>
        <v>-2.4679298791108722E-2</v>
      </c>
      <c r="CJ37">
        <f t="shared" si="20"/>
        <v>-2.1413648261604878</v>
      </c>
      <c r="CK37">
        <f t="shared" si="21"/>
        <v>7.1513164086029137</v>
      </c>
      <c r="CL37">
        <f t="shared" si="22"/>
        <v>-3.5430017664907671</v>
      </c>
      <c r="CM37">
        <f t="shared" si="23"/>
        <v>-4.4652756495192971</v>
      </c>
      <c r="CN37">
        <f t="shared" si="24"/>
        <v>-3.0746548207161557</v>
      </c>
      <c r="CP37">
        <f t="shared" si="14"/>
        <v>0.21869999953586877</v>
      </c>
      <c r="CQ37" s="20">
        <v>662.99400000000003</v>
      </c>
      <c r="CR37">
        <f t="shared" si="15"/>
        <v>4.0734956192629554E-2</v>
      </c>
      <c r="CS37" s="20">
        <v>62.377972</v>
      </c>
      <c r="CU37" s="20">
        <v>-0.29720000000000002</v>
      </c>
      <c r="CV37">
        <f t="shared" si="42"/>
        <v>0.74468854090647274</v>
      </c>
    </row>
    <row r="38" spans="1:100" x14ac:dyDescent="0.2">
      <c r="A38">
        <f t="shared" si="43"/>
        <v>1975</v>
      </c>
      <c r="B38">
        <f t="shared" si="25"/>
        <v>-2.8607836340519562E-2</v>
      </c>
      <c r="C38">
        <f t="shared" si="26"/>
        <v>-2.5239722294768088E-2</v>
      </c>
      <c r="E38">
        <f t="shared" si="27"/>
        <v>2.0202137423635663E-2</v>
      </c>
      <c r="F38">
        <f t="shared" si="28"/>
        <v>1.3009928959233755E-2</v>
      </c>
      <c r="I38">
        <f t="shared" si="29"/>
        <v>4.7347193422591083E-3</v>
      </c>
      <c r="J38">
        <f t="shared" si="30"/>
        <v>-3.95577682523325E-3</v>
      </c>
      <c r="K38">
        <f t="shared" si="31"/>
        <v>-1.6451937121038807E-2</v>
      </c>
      <c r="L38">
        <f t="shared" si="32"/>
        <v>-2.4733409238361159E-2</v>
      </c>
      <c r="M38">
        <f t="shared" si="33"/>
        <v>-8.2814721173223513E-3</v>
      </c>
      <c r="N38">
        <f t="shared" si="34"/>
        <v>-7.0663470759452967E-3</v>
      </c>
      <c r="O38">
        <f t="shared" si="35"/>
        <v>1.0711141916888652E-2</v>
      </c>
      <c r="P38">
        <f t="shared" si="36"/>
        <v>0.54242824621936592</v>
      </c>
      <c r="AP38">
        <f t="shared" si="37"/>
        <v>1975</v>
      </c>
      <c r="AQ38" s="20">
        <v>16691.77</v>
      </c>
      <c r="AR38" s="20">
        <v>94352.345000000001</v>
      </c>
      <c r="AS38" s="22">
        <v>1850.8</v>
      </c>
      <c r="AT38">
        <f t="shared" si="16"/>
        <v>174627320.12599999</v>
      </c>
      <c r="AU38" s="20">
        <v>4042.08</v>
      </c>
      <c r="AV38" s="20">
        <v>961.28</v>
      </c>
      <c r="AW38">
        <f t="shared" si="17"/>
        <v>1446.96</v>
      </c>
      <c r="AX38" s="20">
        <v>6450.32</v>
      </c>
      <c r="AY38">
        <f t="shared" si="1"/>
        <v>1.9171080746572487E-5</v>
      </c>
      <c r="AZ38" s="20">
        <v>140251.541</v>
      </c>
      <c r="BB38">
        <f t="shared" si="2"/>
        <v>-2.128521748286186</v>
      </c>
      <c r="BC38">
        <f t="shared" si="3"/>
        <v>7.1269718509398476</v>
      </c>
      <c r="BD38">
        <f t="shared" si="4"/>
        <v>-3.5466781208970701</v>
      </c>
      <c r="BE38">
        <f t="shared" si="5"/>
        <v>-4.9829270811512014</v>
      </c>
      <c r="BF38">
        <f t="shared" si="6"/>
        <v>-4.5739727279976021</v>
      </c>
      <c r="BG38">
        <f t="shared" si="7"/>
        <v>-3.0793077898845977</v>
      </c>
      <c r="BH38">
        <f t="shared" si="18"/>
        <v>-10.862107625522839</v>
      </c>
      <c r="BJ38">
        <v>-2.1333634349784063</v>
      </c>
      <c r="BK38">
        <v>7.1559757016280443</v>
      </c>
      <c r="BL38">
        <v>-3.5237857886406276</v>
      </c>
      <c r="BM38">
        <v>-4.8446153602718507</v>
      </c>
      <c r="BN38">
        <v>-4.5942634423723892</v>
      </c>
      <c r="BO38">
        <v>-3.0471884123338016</v>
      </c>
      <c r="BP38">
        <v>-10.833497298343175</v>
      </c>
      <c r="BR38">
        <f t="shared" si="19"/>
        <v>4.8416866922202928E-3</v>
      </c>
      <c r="BS38">
        <f t="shared" si="8"/>
        <v>-2.9003850688196664E-2</v>
      </c>
      <c r="BT38">
        <f t="shared" si="9"/>
        <v>-2.2892332256442494E-2</v>
      </c>
      <c r="BU38">
        <f t="shared" si="10"/>
        <v>-0.13831172087935073</v>
      </c>
      <c r="BV38">
        <f t="shared" si="11"/>
        <v>2.0290714374787022E-2</v>
      </c>
      <c r="BW38">
        <f t="shared" si="12"/>
        <v>-3.2119377550796191E-2</v>
      </c>
      <c r="BX38">
        <f t="shared" si="13"/>
        <v>-2.8610327179663386E-2</v>
      </c>
      <c r="BZ38">
        <f t="shared" si="38"/>
        <v>1.9192029357689044E-2</v>
      </c>
      <c r="CA38">
        <f t="shared" si="39"/>
        <v>-1.8868529658224276E-2</v>
      </c>
      <c r="CG38">
        <f t="shared" si="40"/>
        <v>1.3009928959233755E-2</v>
      </c>
      <c r="CH38">
        <f t="shared" si="41"/>
        <v>-2.5239722294768088E-2</v>
      </c>
      <c r="CJ38">
        <f t="shared" si="20"/>
        <v>-2.1286287156361472</v>
      </c>
      <c r="CK38">
        <f t="shared" si="21"/>
        <v>7.1395237645070058</v>
      </c>
      <c r="CL38">
        <f t="shared" si="22"/>
        <v>-3.527741565465861</v>
      </c>
      <c r="CM38">
        <f t="shared" si="23"/>
        <v>-4.3021871140524848</v>
      </c>
      <c r="CN38">
        <f t="shared" si="24"/>
        <v>-3.0719218215721629</v>
      </c>
      <c r="CP38">
        <f t="shared" si="14"/>
        <v>0.22432375448039787</v>
      </c>
      <c r="CQ38" s="20">
        <v>685.68299999999999</v>
      </c>
      <c r="CR38">
        <f t="shared" si="15"/>
        <v>4.1079106649564427E-2</v>
      </c>
      <c r="CS38" s="20">
        <v>61.0936807</v>
      </c>
      <c r="CU38" s="20">
        <v>0.3155</v>
      </c>
      <c r="CV38">
        <f t="shared" si="42"/>
        <v>0.97963777556246501</v>
      </c>
    </row>
    <row r="39" spans="1:100" x14ac:dyDescent="0.2">
      <c r="A39">
        <f t="shared" si="43"/>
        <v>1976</v>
      </c>
      <c r="B39">
        <f t="shared" si="25"/>
        <v>-6.1159876277611797E-4</v>
      </c>
      <c r="C39">
        <f t="shared" si="26"/>
        <v>4.4988001216229711E-3</v>
      </c>
      <c r="E39">
        <f t="shared" si="27"/>
        <v>-1.6512904088087223E-2</v>
      </c>
      <c r="F39">
        <f t="shared" si="28"/>
        <v>-2.4176889213145439E-2</v>
      </c>
      <c r="I39">
        <f t="shared" si="29"/>
        <v>4.8416866922202928E-3</v>
      </c>
      <c r="J39">
        <f t="shared" si="30"/>
        <v>3.7033630416415751E-3</v>
      </c>
      <c r="K39">
        <f t="shared" si="31"/>
        <v>-3.1124963250356175E-3</v>
      </c>
      <c r="L39">
        <f t="shared" si="32"/>
        <v>-2.274995706462433E-4</v>
      </c>
      <c r="M39">
        <f t="shared" si="33"/>
        <v>2.8849967543893742E-3</v>
      </c>
      <c r="N39">
        <f t="shared" si="34"/>
        <v>-1.2155719162154897E-3</v>
      </c>
      <c r="O39">
        <f t="shared" si="35"/>
        <v>6.47815669351325E-3</v>
      </c>
      <c r="P39">
        <f t="shared" si="36"/>
        <v>-1.1527688931248291E-2</v>
      </c>
      <c r="AP39">
        <f t="shared" si="37"/>
        <v>1976</v>
      </c>
      <c r="AQ39" s="20">
        <v>17006.28</v>
      </c>
      <c r="AR39" s="20">
        <v>97314.842999999993</v>
      </c>
      <c r="AS39" s="22">
        <v>1846.91</v>
      </c>
      <c r="AT39">
        <f t="shared" si="16"/>
        <v>179731756.68513</v>
      </c>
      <c r="AU39" s="20">
        <v>4267.43</v>
      </c>
      <c r="AV39" s="20">
        <v>1105.201</v>
      </c>
      <c r="AW39">
        <f t="shared" si="17"/>
        <v>1425.299</v>
      </c>
      <c r="AX39" s="20">
        <v>6797.93</v>
      </c>
      <c r="AY39">
        <f t="shared" si="1"/>
        <v>2.0093756885072303E-5</v>
      </c>
      <c r="AZ39" s="20">
        <v>142670.74900000001</v>
      </c>
      <c r="BB39">
        <f t="shared" si="2"/>
        <v>-2.1269568333850866</v>
      </c>
      <c r="BC39">
        <f t="shared" si="3"/>
        <v>7.1386812567309006</v>
      </c>
      <c r="BD39">
        <f t="shared" si="4"/>
        <v>-3.5095277484846346</v>
      </c>
      <c r="BE39">
        <f t="shared" si="5"/>
        <v>-4.8605123021099583</v>
      </c>
      <c r="BF39">
        <f t="shared" si="6"/>
        <v>-4.6061579047183594</v>
      </c>
      <c r="BG39">
        <f t="shared" si="7"/>
        <v>-3.0439213669155931</v>
      </c>
      <c r="BH39">
        <f t="shared" si="18"/>
        <v>-10.815101393878985</v>
      </c>
      <c r="BJ39">
        <v>-2.1257058039091392</v>
      </c>
      <c r="BK39">
        <v>7.1567547356024228</v>
      </c>
      <c r="BL39">
        <v>-3.5074865450261958</v>
      </c>
      <c r="BM39">
        <v>-4.8221310867364462</v>
      </c>
      <c r="BN39">
        <v>-4.5896786036308761</v>
      </c>
      <c r="BO39">
        <v>-3.0323526927393045</v>
      </c>
      <c r="BP39">
        <v>-10.814489350161846</v>
      </c>
      <c r="BR39">
        <f t="shared" si="19"/>
        <v>-1.2510294759473517E-3</v>
      </c>
      <c r="BS39">
        <f t="shared" si="8"/>
        <v>-1.8073478871522219E-2</v>
      </c>
      <c r="BT39">
        <f t="shared" si="9"/>
        <v>-2.0412034584387229E-3</v>
      </c>
      <c r="BU39">
        <f t="shared" si="10"/>
        <v>-3.8381215373512134E-2</v>
      </c>
      <c r="BV39">
        <f t="shared" si="11"/>
        <v>-1.64793010874833E-2</v>
      </c>
      <c r="BW39">
        <f t="shared" si="12"/>
        <v>-1.1568674176288596E-2</v>
      </c>
      <c r="BX39">
        <f t="shared" si="13"/>
        <v>-6.1204371713863281E-4</v>
      </c>
      <c r="BZ39">
        <f t="shared" si="38"/>
        <v>2.0290714374787022E-2</v>
      </c>
      <c r="CA39">
        <f t="shared" si="39"/>
        <v>-2.8610327179663386E-2</v>
      </c>
      <c r="CC39" s="4" t="s">
        <v>135</v>
      </c>
      <c r="CG39">
        <f t="shared" si="40"/>
        <v>-2.4176889213145439E-2</v>
      </c>
      <c r="CH39">
        <f t="shared" si="41"/>
        <v>4.4988001216229711E-3</v>
      </c>
      <c r="CJ39">
        <f t="shared" si="20"/>
        <v>-2.1208641172169189</v>
      </c>
      <c r="CK39">
        <f t="shared" si="21"/>
        <v>7.1536422392773868</v>
      </c>
      <c r="CL39">
        <f t="shared" si="22"/>
        <v>-3.5037831819845544</v>
      </c>
      <c r="CM39">
        <f t="shared" si="23"/>
        <v>-4.8336587756676943</v>
      </c>
      <c r="CN39">
        <f t="shared" si="24"/>
        <v>-3.0325801923099509</v>
      </c>
      <c r="CP39">
        <f t="shared" si="14"/>
        <v>0.20966661910316817</v>
      </c>
      <c r="CQ39" s="20">
        <v>710.50099999999998</v>
      </c>
      <c r="CR39">
        <f t="shared" si="15"/>
        <v>4.1778742911442131E-2</v>
      </c>
      <c r="CS39" s="20">
        <v>60.633128300000003</v>
      </c>
      <c r="CU39" s="20">
        <v>0.1915</v>
      </c>
      <c r="CV39">
        <f t="shared" si="42"/>
        <v>1.1672384095826771</v>
      </c>
    </row>
    <row r="40" spans="1:100" x14ac:dyDescent="0.2">
      <c r="A40">
        <f t="shared" si="43"/>
        <v>1977</v>
      </c>
      <c r="B40">
        <f t="shared" si="25"/>
        <v>8.5868127899325283E-3</v>
      </c>
      <c r="C40">
        <f t="shared" si="26"/>
        <v>8.6960665481611438E-3</v>
      </c>
      <c r="E40">
        <f t="shared" si="27"/>
        <v>-3.3127752298852314E-2</v>
      </c>
      <c r="F40">
        <f t="shared" si="28"/>
        <v>-2.6863333408475406E-2</v>
      </c>
      <c r="I40">
        <f t="shared" si="29"/>
        <v>-1.2510294759473517E-3</v>
      </c>
      <c r="J40">
        <f t="shared" si="30"/>
        <v>2.450073270986332E-3</v>
      </c>
      <c r="K40">
        <f t="shared" si="31"/>
        <v>3.160146120029871E-3</v>
      </c>
      <c r="L40">
        <f t="shared" si="32"/>
        <v>6.4411142025606622E-3</v>
      </c>
      <c r="M40">
        <f t="shared" si="33"/>
        <v>3.2809680825307917E-3</v>
      </c>
      <c r="N40">
        <f t="shared" si="34"/>
        <v>1.844547299353208E-3</v>
      </c>
      <c r="O40">
        <f t="shared" si="35"/>
        <v>-3.6720022177689094E-4</v>
      </c>
      <c r="P40">
        <f t="shared" si="36"/>
        <v>-0.22013813667524429</v>
      </c>
      <c r="AP40">
        <f t="shared" si="37"/>
        <v>1977</v>
      </c>
      <c r="AQ40" s="20">
        <v>17376.32</v>
      </c>
      <c r="AR40" s="20">
        <v>100716.466</v>
      </c>
      <c r="AS40" s="22">
        <v>1847.02</v>
      </c>
      <c r="AT40">
        <f t="shared" si="16"/>
        <v>186025327.03132001</v>
      </c>
      <c r="AU40" s="20">
        <v>4447.7700000000004</v>
      </c>
      <c r="AV40" s="20">
        <v>1227.0029999999999</v>
      </c>
      <c r="AW40">
        <f t="shared" si="17"/>
        <v>1437.5169999999998</v>
      </c>
      <c r="AX40" s="20">
        <v>7112.29</v>
      </c>
      <c r="AY40">
        <f t="shared" si="1"/>
        <v>2.0646217281606107E-5</v>
      </c>
      <c r="AZ40" s="20">
        <v>145045.905</v>
      </c>
      <c r="BB40">
        <f t="shared" si="2"/>
        <v>-2.1219419187364217</v>
      </c>
      <c r="BC40">
        <f t="shared" si="3"/>
        <v>7.156587831735898</v>
      </c>
      <c r="BD40">
        <f t="shared" si="4"/>
        <v>-3.4846474315463816</v>
      </c>
      <c r="BE40">
        <f t="shared" si="5"/>
        <v>-4.7724756678110714</v>
      </c>
      <c r="BF40">
        <f t="shared" si="6"/>
        <v>-4.6141329588182352</v>
      </c>
      <c r="BG40">
        <f t="shared" si="7"/>
        <v>-3.0152260049913724</v>
      </c>
      <c r="BH40">
        <f t="shared" si="18"/>
        <v>-10.787978437826002</v>
      </c>
      <c r="BJ40">
        <v>-2.1171307332229889</v>
      </c>
      <c r="BK40">
        <v>7.1625880444511232</v>
      </c>
      <c r="BL40">
        <v>-3.4911668435989678</v>
      </c>
      <c r="BM40">
        <v>-4.7885682130263678</v>
      </c>
      <c r="BN40">
        <v>-4.581017954323805</v>
      </c>
      <c r="BO40">
        <v>-3.0147927444727238</v>
      </c>
      <c r="BP40">
        <v>-10.79656517113092</v>
      </c>
      <c r="BR40">
        <f t="shared" si="19"/>
        <v>-4.8111855134327364E-3</v>
      </c>
      <c r="BS40">
        <f t="shared" si="8"/>
        <v>-6.0002127152252172E-3</v>
      </c>
      <c r="BT40">
        <f t="shared" si="9"/>
        <v>6.5194120525862154E-3</v>
      </c>
      <c r="BU40">
        <f t="shared" si="10"/>
        <v>1.6092545215296461E-2</v>
      </c>
      <c r="BV40">
        <f t="shared" si="11"/>
        <v>-3.3115004494430167E-2</v>
      </c>
      <c r="BW40">
        <f t="shared" si="12"/>
        <v>-4.3326051864855941E-4</v>
      </c>
      <c r="BX40">
        <f t="shared" si="13"/>
        <v>8.5867333049183259E-3</v>
      </c>
      <c r="BZ40">
        <f t="shared" si="38"/>
        <v>-1.64793010874833E-2</v>
      </c>
      <c r="CA40">
        <f t="shared" si="39"/>
        <v>-6.1204371713863281E-4</v>
      </c>
      <c r="CG40">
        <f t="shared" si="40"/>
        <v>-2.6863333408475406E-2</v>
      </c>
      <c r="CH40">
        <f t="shared" si="41"/>
        <v>8.6960665481611438E-3</v>
      </c>
      <c r="CJ40">
        <f t="shared" si="20"/>
        <v>-2.1183817626989363</v>
      </c>
      <c r="CK40">
        <f t="shared" si="21"/>
        <v>7.1657481905711533</v>
      </c>
      <c r="CL40">
        <f t="shared" si="22"/>
        <v>-3.4887167703279816</v>
      </c>
      <c r="CM40">
        <f t="shared" si="23"/>
        <v>-5.0087063497016118</v>
      </c>
      <c r="CN40">
        <f t="shared" si="24"/>
        <v>-3.0083516302701629</v>
      </c>
      <c r="CP40">
        <f t="shared" si="14"/>
        <v>0.20211732086290068</v>
      </c>
      <c r="CQ40" s="20">
        <v>739.16099999999994</v>
      </c>
      <c r="CR40">
        <f t="shared" si="15"/>
        <v>4.2538408592843593E-2</v>
      </c>
      <c r="CS40" s="20">
        <v>60.679217199999997</v>
      </c>
      <c r="CU40" s="20">
        <v>-0.115</v>
      </c>
      <c r="CV40">
        <f t="shared" si="42"/>
        <v>1.0330059924806692</v>
      </c>
    </row>
    <row r="41" spans="1:100" x14ac:dyDescent="0.2">
      <c r="A41">
        <f t="shared" si="43"/>
        <v>1978</v>
      </c>
      <c r="B41">
        <f t="shared" si="25"/>
        <v>2.2898444458829204E-2</v>
      </c>
      <c r="C41">
        <f t="shared" si="26"/>
        <v>2.1364527738253543E-2</v>
      </c>
      <c r="E41">
        <f t="shared" si="27"/>
        <v>-1.7661321039945256E-2</v>
      </c>
      <c r="F41">
        <f t="shared" si="28"/>
        <v>-5.0938092207267749E-3</v>
      </c>
      <c r="I41">
        <f t="shared" si="29"/>
        <v>-4.8111855134327364E-3</v>
      </c>
      <c r="J41">
        <f t="shared" si="30"/>
        <v>2.5691484061455797E-3</v>
      </c>
      <c r="K41">
        <f t="shared" si="31"/>
        <v>1.3437079083572473E-2</v>
      </c>
      <c r="L41">
        <f t="shared" si="32"/>
        <v>1.9539228455112467E-2</v>
      </c>
      <c r="M41">
        <f t="shared" si="33"/>
        <v>6.1021493715399944E-3</v>
      </c>
      <c r="N41">
        <f t="shared" si="34"/>
        <v>5.8391382429981604E-3</v>
      </c>
      <c r="O41">
        <f t="shared" si="35"/>
        <v>-9.4100213171689987E-3</v>
      </c>
      <c r="P41">
        <f t="shared" si="36"/>
        <v>-0.46464518201787569</v>
      </c>
      <c r="AP41">
        <f t="shared" si="37"/>
        <v>1978</v>
      </c>
      <c r="AQ41" s="20">
        <v>17829.3</v>
      </c>
      <c r="AR41" s="20">
        <v>104967.69899999999</v>
      </c>
      <c r="AS41" s="22">
        <v>1853.67</v>
      </c>
      <c r="AT41">
        <f t="shared" si="16"/>
        <v>194575474.60532999</v>
      </c>
      <c r="AU41" s="20">
        <v>4642.41</v>
      </c>
      <c r="AV41" s="20">
        <v>1358.0509999999999</v>
      </c>
      <c r="AW41">
        <f t="shared" si="17"/>
        <v>1505.4890000000005</v>
      </c>
      <c r="AX41" s="20">
        <v>7505.95</v>
      </c>
      <c r="AY41">
        <f t="shared" si="1"/>
        <v>2.1239756651962722E-5</v>
      </c>
      <c r="AZ41" s="20">
        <v>147406.06</v>
      </c>
      <c r="BB41">
        <f t="shared" si="2"/>
        <v>-2.1123479200991979</v>
      </c>
      <c r="BC41">
        <f t="shared" si="3"/>
        <v>7.1853843194854239</v>
      </c>
      <c r="BD41">
        <f t="shared" si="4"/>
        <v>-3.4579574635786732</v>
      </c>
      <c r="BE41">
        <f t="shared" si="5"/>
        <v>-4.687140507869259</v>
      </c>
      <c r="BF41">
        <f t="shared" si="6"/>
        <v>-4.5840733291585778</v>
      </c>
      <c r="BG41">
        <f t="shared" si="7"/>
        <v>-2.9774950521758146</v>
      </c>
      <c r="BH41">
        <f t="shared" si="18"/>
        <v>-10.759635818720071</v>
      </c>
      <c r="BJ41">
        <v>-2.1066875707070487</v>
      </c>
      <c r="BK41">
        <v>7.1702172342993746</v>
      </c>
      <c r="BL41">
        <v>-3.4771510922815199</v>
      </c>
      <c r="BM41">
        <v>-4.7568886872828413</v>
      </c>
      <c r="BN41">
        <v>-4.5664168441902531</v>
      </c>
      <c r="BO41">
        <v>-2.9977114480780678</v>
      </c>
      <c r="BP41">
        <v>-10.782534248979989</v>
      </c>
      <c r="BR41">
        <f t="shared" si="19"/>
        <v>-5.660349392149211E-3</v>
      </c>
      <c r="BS41">
        <f t="shared" si="8"/>
        <v>1.5167085186049256E-2</v>
      </c>
      <c r="BT41">
        <f t="shared" si="9"/>
        <v>1.9193628702846688E-2</v>
      </c>
      <c r="BU41">
        <f t="shared" si="10"/>
        <v>6.9748179413582356E-2</v>
      </c>
      <c r="BV41">
        <f t="shared" si="11"/>
        <v>-1.7656484968324726E-2</v>
      </c>
      <c r="BW41">
        <f t="shared" si="12"/>
        <v>2.0216395902253215E-2</v>
      </c>
      <c r="BX41">
        <f t="shared" si="13"/>
        <v>2.2898430259918001E-2</v>
      </c>
      <c r="BZ41">
        <f t="shared" si="38"/>
        <v>-3.3115004494430167E-2</v>
      </c>
      <c r="CA41">
        <f t="shared" si="39"/>
        <v>8.5867333049183259E-3</v>
      </c>
      <c r="CC41">
        <f t="array" ref="CC41:CD45">LINEST(BX34:BX88,CA34:CA88,FALSE,TRUE)</f>
        <v>0.17863632969546961</v>
      </c>
      <c r="CD41">
        <v>0</v>
      </c>
      <c r="CG41">
        <f t="shared" si="40"/>
        <v>-5.0938092207267749E-3</v>
      </c>
      <c r="CH41">
        <f t="shared" si="41"/>
        <v>2.1364527738253543E-2</v>
      </c>
      <c r="CJ41">
        <f t="shared" si="20"/>
        <v>-2.1114987562204814</v>
      </c>
      <c r="CK41">
        <f t="shared" si="21"/>
        <v>7.1836543133829469</v>
      </c>
      <c r="CL41">
        <f t="shared" si="22"/>
        <v>-3.4745819438753744</v>
      </c>
      <c r="CM41">
        <f t="shared" si="23"/>
        <v>-5.2215338693007167</v>
      </c>
      <c r="CN41">
        <f t="shared" si="24"/>
        <v>-2.9781722196229552</v>
      </c>
      <c r="CP41">
        <f t="shared" si="14"/>
        <v>0.20057274562180677</v>
      </c>
      <c r="CQ41" s="20">
        <v>773.298</v>
      </c>
      <c r="CR41">
        <f t="shared" si="15"/>
        <v>4.337231411216369E-2</v>
      </c>
      <c r="CS41" s="20">
        <v>60.696145199999997</v>
      </c>
      <c r="CU41" s="20">
        <v>1.06E-2</v>
      </c>
      <c r="CV41">
        <f t="shared" si="42"/>
        <v>1.0439558560009643</v>
      </c>
    </row>
    <row r="42" spans="1:100" x14ac:dyDescent="0.2">
      <c r="A42">
        <f t="shared" si="43"/>
        <v>1979</v>
      </c>
      <c r="B42">
        <f t="shared" si="25"/>
        <v>1.7366722819221463E-2</v>
      </c>
      <c r="C42">
        <f t="shared" si="26"/>
        <v>1.3276228745360649E-2</v>
      </c>
      <c r="E42">
        <f t="shared" si="27"/>
        <v>-1.7137774363044575E-5</v>
      </c>
      <c r="F42">
        <f t="shared" si="28"/>
        <v>6.6829503846580441E-3</v>
      </c>
      <c r="I42">
        <f t="shared" si="29"/>
        <v>-5.660349392149211E-3</v>
      </c>
      <c r="J42">
        <f t="shared" si="30"/>
        <v>7.7697565169488315E-5</v>
      </c>
      <c r="K42">
        <f t="shared" si="31"/>
        <v>1.1755110226195875E-2</v>
      </c>
      <c r="L42">
        <f t="shared" si="32"/>
        <v>1.4923569966624221E-2</v>
      </c>
      <c r="M42">
        <f t="shared" si="33"/>
        <v>3.168459740428349E-3</v>
      </c>
      <c r="N42">
        <f t="shared" si="34"/>
        <v>4.9359469154759885E-3</v>
      </c>
      <c r="O42">
        <f t="shared" si="35"/>
        <v>-1.040199520437197E-2</v>
      </c>
      <c r="P42">
        <f t="shared" si="36"/>
        <v>-0.31026837940404361</v>
      </c>
      <c r="AP42">
        <f t="shared" si="37"/>
        <v>1979</v>
      </c>
      <c r="AQ42" s="20">
        <v>18375.150000000001</v>
      </c>
      <c r="AR42" s="20">
        <v>107886.71</v>
      </c>
      <c r="AS42" s="22">
        <v>1856.07</v>
      </c>
      <c r="AT42">
        <f t="shared" si="16"/>
        <v>200245285.82969999</v>
      </c>
      <c r="AU42" s="20">
        <v>4752.74</v>
      </c>
      <c r="AV42" s="20">
        <v>1410.3779999999999</v>
      </c>
      <c r="AW42">
        <f t="shared" si="17"/>
        <v>1580.5120000000006</v>
      </c>
      <c r="AX42" s="20">
        <v>7743.63</v>
      </c>
      <c r="AY42">
        <f t="shared" si="1"/>
        <v>2.1306855780444649E-5</v>
      </c>
      <c r="AZ42" s="20">
        <v>149457.29699999999</v>
      </c>
      <c r="BB42">
        <f t="shared" si="2"/>
        <v>-2.0960115049013361</v>
      </c>
      <c r="BC42">
        <f t="shared" si="3"/>
        <v>7.2002876099965594</v>
      </c>
      <c r="BD42">
        <f t="shared" si="4"/>
        <v>-3.4482894193898646</v>
      </c>
      <c r="BE42">
        <f t="shared" si="5"/>
        <v>-4.6631529596641546</v>
      </c>
      <c r="BF42">
        <f t="shared" si="6"/>
        <v>-4.5492618680535024</v>
      </c>
      <c r="BG42">
        <f t="shared" si="7"/>
        <v>-2.9601401433250167</v>
      </c>
      <c r="BH42">
        <f t="shared" si="18"/>
        <v>-10.756481669410658</v>
      </c>
      <c r="BJ42">
        <v>-2.0941863793718118</v>
      </c>
      <c r="BK42">
        <v>7.175435194341123</v>
      </c>
      <c r="BL42">
        <v>-3.4667328894418565</v>
      </c>
      <c r="BM42">
        <v>-4.7375100028356094</v>
      </c>
      <c r="BN42">
        <v>-4.5492465649157516</v>
      </c>
      <c r="BO42">
        <v>-2.9843801886023007</v>
      </c>
      <c r="BP42">
        <v>-10.773848389693438</v>
      </c>
      <c r="BR42">
        <f t="shared" si="19"/>
        <v>-1.8251255295242963E-3</v>
      </c>
      <c r="BS42">
        <f t="shared" si="8"/>
        <v>2.4852415655436388E-2</v>
      </c>
      <c r="BT42">
        <f t="shared" si="9"/>
        <v>1.8443470051991984E-2</v>
      </c>
      <c r="BU42">
        <f t="shared" si="10"/>
        <v>7.4357043171454862E-2</v>
      </c>
      <c r="BV42">
        <f t="shared" si="11"/>
        <v>-1.5303137750777296E-5</v>
      </c>
      <c r="BW42">
        <f t="shared" si="12"/>
        <v>2.4240045277283961E-2</v>
      </c>
      <c r="BX42">
        <f t="shared" si="13"/>
        <v>1.7366720282780079E-2</v>
      </c>
      <c r="BZ42">
        <f t="shared" si="38"/>
        <v>-1.7656484968324726E-2</v>
      </c>
      <c r="CA42">
        <f t="shared" si="39"/>
        <v>2.2898430259918001E-2</v>
      </c>
      <c r="CC42">
        <v>0.13246952514027222</v>
      </c>
      <c r="CD42" t="e">
        <v>#N/A</v>
      </c>
      <c r="CG42">
        <f t="shared" si="40"/>
        <v>6.6829503846580441E-3</v>
      </c>
      <c r="CH42">
        <f t="shared" si="41"/>
        <v>1.3276228745360649E-2</v>
      </c>
      <c r="CJ42">
        <f t="shared" si="20"/>
        <v>-2.0998467287639611</v>
      </c>
      <c r="CK42">
        <f t="shared" si="21"/>
        <v>7.1871903045673191</v>
      </c>
      <c r="CL42">
        <f t="shared" si="22"/>
        <v>-3.4666551918766872</v>
      </c>
      <c r="CM42">
        <f t="shared" si="23"/>
        <v>-5.0477783822396534</v>
      </c>
      <c r="CN42">
        <f t="shared" si="24"/>
        <v>-2.9694566186356766</v>
      </c>
      <c r="CP42">
        <f t="shared" si="14"/>
        <v>0.20410479323004851</v>
      </c>
      <c r="CQ42" s="20">
        <v>812.303</v>
      </c>
      <c r="CR42">
        <f t="shared" si="15"/>
        <v>4.4206605116148705E-2</v>
      </c>
      <c r="CS42" s="20">
        <v>60.992130099999997</v>
      </c>
      <c r="CU42" s="20">
        <v>0.1231</v>
      </c>
      <c r="CV42">
        <f t="shared" si="42"/>
        <v>1.172466821874683</v>
      </c>
    </row>
    <row r="43" spans="1:100" x14ac:dyDescent="0.2">
      <c r="A43">
        <f t="shared" si="43"/>
        <v>1980</v>
      </c>
      <c r="B43">
        <f t="shared" si="25"/>
        <v>-1.0537357482803688E-2</v>
      </c>
      <c r="C43">
        <f t="shared" si="26"/>
        <v>-1.3639685106067969E-2</v>
      </c>
      <c r="E43">
        <f t="shared" si="27"/>
        <v>3.8182305829720979E-2</v>
      </c>
      <c r="F43">
        <f t="shared" si="28"/>
        <v>3.818880730256223E-2</v>
      </c>
      <c r="I43">
        <f t="shared" si="29"/>
        <v>-1.8251255295242963E-3</v>
      </c>
      <c r="J43">
        <f t="shared" si="30"/>
        <v>-5.0749326889689243E-3</v>
      </c>
      <c r="K43">
        <f t="shared" si="31"/>
        <v>-2.8400389644127797E-3</v>
      </c>
      <c r="L43">
        <f t="shared" si="32"/>
        <v>-8.6617009343974739E-3</v>
      </c>
      <c r="M43">
        <f t="shared" si="33"/>
        <v>-5.8216619699846938E-3</v>
      </c>
      <c r="N43">
        <f t="shared" si="34"/>
        <v>-1.6393852256188389E-3</v>
      </c>
      <c r="O43">
        <f t="shared" si="35"/>
        <v>-2.543035052292805E-3</v>
      </c>
      <c r="P43">
        <f t="shared" si="36"/>
        <v>0.2337601058124151</v>
      </c>
      <c r="AP43">
        <f t="shared" si="37"/>
        <v>1980</v>
      </c>
      <c r="AQ43" s="20">
        <v>18957.169999999998</v>
      </c>
      <c r="AR43" s="20">
        <v>108425.539</v>
      </c>
      <c r="AS43" s="22">
        <v>1840.47</v>
      </c>
      <c r="AT43">
        <f t="shared" si="16"/>
        <v>199553951.76333001</v>
      </c>
      <c r="AU43" s="20">
        <v>4737.8900000000003</v>
      </c>
      <c r="AV43" s="20">
        <v>1301.721</v>
      </c>
      <c r="AW43">
        <f t="shared" si="17"/>
        <v>1684.1389999999992</v>
      </c>
      <c r="AX43" s="20">
        <v>7723.75</v>
      </c>
      <c r="AY43">
        <f t="shared" si="1"/>
        <v>2.0835001992273875E-5</v>
      </c>
      <c r="AZ43" s="20">
        <v>151220.88699999999</v>
      </c>
      <c r="BB43">
        <f t="shared" si="2"/>
        <v>-2.0765593716562827</v>
      </c>
      <c r="BC43">
        <f t="shared" si="3"/>
        <v>7.1850983179158767</v>
      </c>
      <c r="BD43">
        <f t="shared" si="4"/>
        <v>-3.4631497068191415</v>
      </c>
      <c r="BE43">
        <f t="shared" si="5"/>
        <v>-4.7550543606295328</v>
      </c>
      <c r="BF43">
        <f t="shared" si="6"/>
        <v>-4.4974871417576985</v>
      </c>
      <c r="BG43">
        <f t="shared" si="7"/>
        <v>-2.9744415983461088</v>
      </c>
      <c r="BH43">
        <f t="shared" si="18"/>
        <v>-10.778876197468366</v>
      </c>
      <c r="BJ43">
        <v>-2.08033220204935</v>
      </c>
      <c r="BK43">
        <v>7.1764329405030001</v>
      </c>
      <c r="BL43">
        <v>-3.4581710542847546</v>
      </c>
      <c r="BM43">
        <v>-4.7298214975345632</v>
      </c>
      <c r="BN43">
        <v>-4.5356701435844524</v>
      </c>
      <c r="BO43">
        <v>-2.974873858235846</v>
      </c>
      <c r="BP43">
        <v>-10.768338839532461</v>
      </c>
      <c r="BR43">
        <f t="shared" si="19"/>
        <v>3.7728303930673057E-3</v>
      </c>
      <c r="BS43">
        <f t="shared" si="8"/>
        <v>8.6653774128766514E-3</v>
      </c>
      <c r="BT43">
        <f t="shared" si="9"/>
        <v>-4.9786525343868959E-3</v>
      </c>
      <c r="BU43">
        <f t="shared" si="10"/>
        <v>-2.5232863094969638E-2</v>
      </c>
      <c r="BV43">
        <f t="shared" si="11"/>
        <v>3.8183001826753937E-2</v>
      </c>
      <c r="BW43">
        <f t="shared" si="12"/>
        <v>4.3225988973727425E-4</v>
      </c>
      <c r="BX43">
        <f t="shared" si="13"/>
        <v>-1.0537357935904268E-2</v>
      </c>
      <c r="BZ43">
        <f t="shared" si="38"/>
        <v>-1.5303137750777296E-5</v>
      </c>
      <c r="CA43">
        <f t="shared" si="39"/>
        <v>1.7366720282780079E-2</v>
      </c>
      <c r="CC43">
        <v>3.2578391563763125E-2</v>
      </c>
      <c r="CD43">
        <v>1.2282419476699176E-2</v>
      </c>
      <c r="CG43">
        <f t="shared" si="40"/>
        <v>3.818880730256223E-2</v>
      </c>
      <c r="CH43">
        <f t="shared" si="41"/>
        <v>-1.3639685106067969E-2</v>
      </c>
      <c r="CJ43">
        <f t="shared" si="20"/>
        <v>-2.0821573275788743</v>
      </c>
      <c r="CK43">
        <f t="shared" si="21"/>
        <v>7.1735929015385871</v>
      </c>
      <c r="CL43">
        <f t="shared" si="22"/>
        <v>-3.4632459869737233</v>
      </c>
      <c r="CM43">
        <f t="shared" si="23"/>
        <v>-4.4960613917221481</v>
      </c>
      <c r="CN43">
        <f t="shared" si="24"/>
        <v>-2.9835355591702437</v>
      </c>
      <c r="CP43">
        <f t="shared" si="14"/>
        <v>0.21804680368991736</v>
      </c>
      <c r="CQ43" s="20">
        <v>850.31</v>
      </c>
      <c r="CR43">
        <f t="shared" si="15"/>
        <v>4.485426885975069E-2</v>
      </c>
      <c r="CS43" s="20">
        <v>61.721026299999998</v>
      </c>
      <c r="CU43" s="20">
        <v>0.25769999999999998</v>
      </c>
      <c r="CV43">
        <f t="shared" si="42"/>
        <v>1.4746115218717888</v>
      </c>
    </row>
    <row r="44" spans="1:100" x14ac:dyDescent="0.2">
      <c r="A44">
        <f t="shared" si="43"/>
        <v>1981</v>
      </c>
      <c r="B44">
        <f t="shared" si="25"/>
        <v>2.1581416412518014E-3</v>
      </c>
      <c r="C44">
        <f t="shared" si="26"/>
        <v>4.0404965066689448E-3</v>
      </c>
      <c r="E44">
        <f t="shared" si="27"/>
        <v>4.8173059770491675E-2</v>
      </c>
      <c r="F44">
        <f t="shared" si="28"/>
        <v>3.3688026935449096E-2</v>
      </c>
      <c r="I44">
        <f t="shared" si="29"/>
        <v>3.7728303930673057E-3</v>
      </c>
      <c r="J44">
        <f t="shared" si="30"/>
        <v>8.5314900063875217E-4</v>
      </c>
      <c r="K44">
        <f t="shared" si="31"/>
        <v>2.9265629206335761E-3</v>
      </c>
      <c r="L44">
        <f t="shared" si="32"/>
        <v>4.5491908801724486E-3</v>
      </c>
      <c r="M44">
        <f t="shared" si="33"/>
        <v>1.6226279595388728E-3</v>
      </c>
      <c r="N44">
        <f t="shared" si="34"/>
        <v>1.861683426189061E-4</v>
      </c>
      <c r="O44">
        <f t="shared" si="35"/>
        <v>-1.7558848313559403E-3</v>
      </c>
      <c r="P44">
        <f t="shared" si="36"/>
        <v>3.1128654571018585E-2</v>
      </c>
      <c r="AP44">
        <f t="shared" si="37"/>
        <v>1981</v>
      </c>
      <c r="AQ44" s="20">
        <v>19441.330000000002</v>
      </c>
      <c r="AR44" s="20">
        <v>109673.967</v>
      </c>
      <c r="AS44" s="22">
        <v>1828.64</v>
      </c>
      <c r="AT44">
        <f t="shared" si="16"/>
        <v>200554203.01488003</v>
      </c>
      <c r="AU44" s="20">
        <v>4803.55</v>
      </c>
      <c r="AV44" s="20">
        <v>1389.8620000000001</v>
      </c>
      <c r="AW44">
        <f t="shared" si="17"/>
        <v>1726.308</v>
      </c>
      <c r="AX44" s="20">
        <v>7919.72</v>
      </c>
      <c r="AY44">
        <f t="shared" si="1"/>
        <v>2.1254694196623288E-5</v>
      </c>
      <c r="AZ44" s="20">
        <v>152881.747</v>
      </c>
      <c r="BB44">
        <f t="shared" si="2"/>
        <v>-2.0622635148000299</v>
      </c>
      <c r="BC44">
        <f t="shared" si="3"/>
        <v>7.1791751012900908</v>
      </c>
      <c r="BD44">
        <f t="shared" si="4"/>
        <v>-3.460309499239743</v>
      </c>
      <c r="BE44">
        <f t="shared" si="5"/>
        <v>-4.7004602654915217</v>
      </c>
      <c r="BF44">
        <f t="shared" si="6"/>
        <v>-4.4836797031115845</v>
      </c>
      <c r="BG44">
        <f t="shared" si="7"/>
        <v>-2.9603088754639098</v>
      </c>
      <c r="BH44">
        <f t="shared" si="18"/>
        <v>-10.758932783618897</v>
      </c>
      <c r="BJ44">
        <v>-2.0661186592561833</v>
      </c>
      <c r="BK44">
        <v>7.1753310006530473</v>
      </c>
      <c r="BL44">
        <v>-3.4468082373489173</v>
      </c>
      <c r="BM44">
        <v>-4.721455628404728</v>
      </c>
      <c r="BN44">
        <v>-4.531853026919034</v>
      </c>
      <c r="BO44">
        <v>-2.965434661486035</v>
      </c>
      <c r="BP44">
        <v>-10.761090925179209</v>
      </c>
      <c r="BR44">
        <f t="shared" si="19"/>
        <v>3.8551444561534254E-3</v>
      </c>
      <c r="BS44">
        <f t="shared" si="8"/>
        <v>3.844100637043546E-3</v>
      </c>
      <c r="BT44">
        <f t="shared" si="9"/>
        <v>-1.3501261890825678E-2</v>
      </c>
      <c r="BU44">
        <f t="shared" si="10"/>
        <v>2.099536291320625E-2</v>
      </c>
      <c r="BV44">
        <f t="shared" si="11"/>
        <v>4.8173323807449542E-2</v>
      </c>
      <c r="BW44">
        <f t="shared" si="12"/>
        <v>5.1257860221252116E-3</v>
      </c>
      <c r="BX44">
        <f t="shared" si="13"/>
        <v>2.1581415603115772E-3</v>
      </c>
      <c r="BZ44">
        <f t="shared" si="38"/>
        <v>3.8183001826753937E-2</v>
      </c>
      <c r="CA44">
        <f t="shared" si="39"/>
        <v>-1.0537357935904268E-2</v>
      </c>
      <c r="CC44">
        <v>1.8184761732652164</v>
      </c>
      <c r="CD44">
        <v>54</v>
      </c>
      <c r="CG44">
        <f t="shared" si="40"/>
        <v>3.3688026935449096E-2</v>
      </c>
      <c r="CH44">
        <f t="shared" si="41"/>
        <v>4.0404965066689448E-3</v>
      </c>
      <c r="CJ44">
        <f t="shared" si="20"/>
        <v>-2.062345828863116</v>
      </c>
      <c r="CK44">
        <f t="shared" si="21"/>
        <v>7.1782575635736805</v>
      </c>
      <c r="CL44">
        <f t="shared" si="22"/>
        <v>-3.4459550883482786</v>
      </c>
      <c r="CM44">
        <f t="shared" si="23"/>
        <v>-4.6903269738337094</v>
      </c>
      <c r="CN44">
        <f t="shared" si="24"/>
        <v>-2.9608854706058625</v>
      </c>
      <c r="CP44">
        <f t="shared" si="14"/>
        <v>0.21797588803644571</v>
      </c>
      <c r="CQ44" s="20">
        <v>884.92899999999997</v>
      </c>
      <c r="CR44">
        <f t="shared" si="15"/>
        <v>4.5517924956780212E-2</v>
      </c>
      <c r="CS44" s="20">
        <v>60.760846299999997</v>
      </c>
      <c r="CU44" s="20">
        <v>-9.7299999999999998E-2</v>
      </c>
      <c r="CV44">
        <f t="shared" si="42"/>
        <v>1.3311318207936638</v>
      </c>
    </row>
    <row r="45" spans="1:100" x14ac:dyDescent="0.2">
      <c r="A45">
        <f t="shared" si="43"/>
        <v>1982</v>
      </c>
      <c r="B45">
        <f t="shared" si="25"/>
        <v>-3.9581480403610994E-2</v>
      </c>
      <c r="C45">
        <f t="shared" si="26"/>
        <v>-3.9967002905367172E-2</v>
      </c>
      <c r="E45">
        <f t="shared" si="27"/>
        <v>2.1839510014451426E-3</v>
      </c>
      <c r="F45">
        <f t="shared" si="28"/>
        <v>-1.6091224826120635E-2</v>
      </c>
      <c r="I45">
        <f t="shared" si="29"/>
        <v>3.8551444561534254E-3</v>
      </c>
      <c r="J45">
        <f t="shared" si="30"/>
        <v>-6.1193792173882293E-3</v>
      </c>
      <c r="K45">
        <f t="shared" si="31"/>
        <v>-2.3439497535181725E-2</v>
      </c>
      <c r="L45">
        <f t="shared" si="32"/>
        <v>-3.5721805980351212E-2</v>
      </c>
      <c r="M45">
        <f t="shared" si="33"/>
        <v>-1.2282308445169492E-2</v>
      </c>
      <c r="N45">
        <f t="shared" si="34"/>
        <v>-9.4904047682127998E-3</v>
      </c>
      <c r="O45">
        <f t="shared" si="35"/>
        <v>1.4776956768788315E-2</v>
      </c>
      <c r="P45">
        <f t="shared" si="36"/>
        <v>0.7068350862548306</v>
      </c>
      <c r="AP45">
        <f t="shared" si="37"/>
        <v>1982</v>
      </c>
      <c r="AQ45" s="20">
        <v>19916.330000000002</v>
      </c>
      <c r="AR45" s="20">
        <v>108847.692</v>
      </c>
      <c r="AS45" s="22">
        <v>1809.88</v>
      </c>
      <c r="AT45">
        <f t="shared" si="16"/>
        <v>197001260.79696</v>
      </c>
      <c r="AU45" s="20">
        <v>4873.8999999999996</v>
      </c>
      <c r="AV45" s="20">
        <v>1248.4290000000001</v>
      </c>
      <c r="AW45">
        <f t="shared" si="17"/>
        <v>1654.6710000000003</v>
      </c>
      <c r="AX45" s="20">
        <v>7777</v>
      </c>
      <c r="AY45">
        <f t="shared" si="1"/>
        <v>2.0636740397221977E-5</v>
      </c>
      <c r="AZ45" s="20">
        <v>154368.337</v>
      </c>
      <c r="BB45">
        <f t="shared" si="2"/>
        <v>-2.0478015470822202</v>
      </c>
      <c r="BC45">
        <f t="shared" si="3"/>
        <v>7.1516238623670443</v>
      </c>
      <c r="BD45">
        <f t="shared" si="4"/>
        <v>-3.4554471073537667</v>
      </c>
      <c r="BE45">
        <f t="shared" si="5"/>
        <v>-4.817455584438429</v>
      </c>
      <c r="BF45">
        <f t="shared" si="6"/>
        <v>-4.5357393477905861</v>
      </c>
      <c r="BG45">
        <f t="shared" si="7"/>
        <v>-2.9881708856043634</v>
      </c>
      <c r="BH45">
        <f t="shared" si="18"/>
        <v>-10.788437556313797</v>
      </c>
      <c r="BJ45">
        <v>-2.0519428346454509</v>
      </c>
      <c r="BK45">
        <v>7.1756200191297879</v>
      </c>
      <c r="BL45">
        <v>-3.428774283257408</v>
      </c>
      <c r="BM45">
        <v>-4.7040345184344918</v>
      </c>
      <c r="BN45">
        <v>-4.5379233989584282</v>
      </c>
      <c r="BO45">
        <v>-2.952236456570561</v>
      </c>
      <c r="BP45">
        <v>-10.748856075895727</v>
      </c>
      <c r="BR45">
        <f t="shared" si="19"/>
        <v>4.1412875632307333E-3</v>
      </c>
      <c r="BS45">
        <f t="shared" si="8"/>
        <v>-2.3996156762743581E-2</v>
      </c>
      <c r="BT45">
        <f t="shared" si="9"/>
        <v>-2.6672824096358738E-2</v>
      </c>
      <c r="BU45">
        <f t="shared" si="10"/>
        <v>-0.1134210660039372</v>
      </c>
      <c r="BV45">
        <f t="shared" si="11"/>
        <v>2.1840511678421493E-3</v>
      </c>
      <c r="BW45">
        <f t="shared" si="12"/>
        <v>-3.5934429033802395E-2</v>
      </c>
      <c r="BX45">
        <f t="shared" si="13"/>
        <v>-3.9581480418069859E-2</v>
      </c>
      <c r="BZ45">
        <f t="shared" si="38"/>
        <v>4.8173323807449542E-2</v>
      </c>
      <c r="CA45">
        <f t="shared" si="39"/>
        <v>2.1581415603115772E-3</v>
      </c>
      <c r="CC45">
        <v>2.7433136613514569E-4</v>
      </c>
      <c r="CD45">
        <v>8.1463227228863611E-3</v>
      </c>
      <c r="CG45">
        <f t="shared" si="40"/>
        <v>-1.6091224826120635E-2</v>
      </c>
      <c r="CH45">
        <f t="shared" si="41"/>
        <v>-3.9967002905367172E-2</v>
      </c>
      <c r="CJ45">
        <f t="shared" si="20"/>
        <v>-2.0480876901892975</v>
      </c>
      <c r="CK45">
        <f t="shared" si="21"/>
        <v>7.1521805215946062</v>
      </c>
      <c r="CL45">
        <f t="shared" si="22"/>
        <v>-3.4348936624747961</v>
      </c>
      <c r="CM45">
        <f t="shared" si="23"/>
        <v>-3.9971994321796611</v>
      </c>
      <c r="CN45">
        <f t="shared" si="24"/>
        <v>-2.987958262550912</v>
      </c>
      <c r="CP45">
        <f t="shared" si="14"/>
        <v>0.21276469075478979</v>
      </c>
      <c r="CQ45" s="20">
        <v>921.74199999999996</v>
      </c>
      <c r="CR45">
        <f t="shared" si="15"/>
        <v>4.6280715372761946E-2</v>
      </c>
      <c r="CS45" s="20">
        <v>61.697768500000002</v>
      </c>
      <c r="CU45" s="20">
        <v>0.14760000000000001</v>
      </c>
      <c r="CV45">
        <f t="shared" si="42"/>
        <v>1.5276068775428084</v>
      </c>
    </row>
    <row r="46" spans="1:100" x14ac:dyDescent="0.2">
      <c r="A46">
        <f t="shared" si="43"/>
        <v>1983</v>
      </c>
      <c r="B46">
        <f t="shared" si="25"/>
        <v>-1.5686657860866704E-2</v>
      </c>
      <c r="C46">
        <f t="shared" si="26"/>
        <v>-8.6159674776524805E-3</v>
      </c>
      <c r="E46">
        <f t="shared" si="27"/>
        <v>-1.5687353130296802E-2</v>
      </c>
      <c r="F46">
        <f t="shared" si="28"/>
        <v>-1.6515867838317204E-2</v>
      </c>
      <c r="I46">
        <f t="shared" si="29"/>
        <v>4.1412875632307333E-3</v>
      </c>
      <c r="J46">
        <f t="shared" si="30"/>
        <v>-2.9753116507505234E-5</v>
      </c>
      <c r="K46">
        <f t="shared" si="31"/>
        <v>-1.1269036505572037E-2</v>
      </c>
      <c r="L46">
        <f t="shared" si="32"/>
        <v>-1.42617488043266E-2</v>
      </c>
      <c r="M46">
        <f t="shared" si="33"/>
        <v>-2.9927122987545634E-3</v>
      </c>
      <c r="N46">
        <f t="shared" si="34"/>
        <v>-4.4129793267539252E-3</v>
      </c>
      <c r="O46">
        <f t="shared" si="35"/>
        <v>1.0016604434778477E-2</v>
      </c>
      <c r="P46">
        <f t="shared" si="36"/>
        <v>0.2319246846248974</v>
      </c>
      <c r="AP46">
        <f t="shared" si="37"/>
        <v>1983</v>
      </c>
      <c r="AQ46" s="20">
        <v>20286.990000000002</v>
      </c>
      <c r="AR46" s="20">
        <v>110272.19500000001</v>
      </c>
      <c r="AS46" s="22">
        <v>1819.48</v>
      </c>
      <c r="AT46">
        <f t="shared" si="16"/>
        <v>200638053.35860002</v>
      </c>
      <c r="AU46" s="20">
        <v>5149.84</v>
      </c>
      <c r="AV46" s="20">
        <v>1356.673</v>
      </c>
      <c r="AW46">
        <f t="shared" si="17"/>
        <v>1626.8969999999999</v>
      </c>
      <c r="AX46" s="20">
        <v>8133.41</v>
      </c>
      <c r="AY46">
        <f t="shared" si="1"/>
        <v>2.1580268704373188E-5</v>
      </c>
      <c r="AZ46" s="20">
        <v>155828.245</v>
      </c>
      <c r="BB46">
        <f t="shared" si="2"/>
        <v>-2.0387746132285471</v>
      </c>
      <c r="BC46">
        <f t="shared" si="3"/>
        <v>7.1605034270984254</v>
      </c>
      <c r="BD46">
        <f t="shared" si="4"/>
        <v>-3.4097887608892528</v>
      </c>
      <c r="BE46">
        <f t="shared" si="5"/>
        <v>-4.7437190280409478</v>
      </c>
      <c r="BF46">
        <f t="shared" si="6"/>
        <v>-4.562079887587613</v>
      </c>
      <c r="BG46">
        <f t="shared" si="7"/>
        <v>-2.9527741373049854</v>
      </c>
      <c r="BH46">
        <f t="shared" si="18"/>
        <v>-10.743731146665318</v>
      </c>
      <c r="BJ46">
        <v>-2.0375922600107703</v>
      </c>
      <c r="BK46">
        <v>7.1813984459501432</v>
      </c>
      <c r="BL46">
        <v>-3.4023337735763608</v>
      </c>
      <c r="BM46">
        <v>-4.665860632256865</v>
      </c>
      <c r="BN46">
        <v>-4.5463925724569476</v>
      </c>
      <c r="BO46">
        <v>-2.9306426437756894</v>
      </c>
      <c r="BP46">
        <v>-10.728044488801869</v>
      </c>
      <c r="BR46">
        <f t="shared" si="19"/>
        <v>-1.1823532177768215E-3</v>
      </c>
      <c r="BS46">
        <f t="shared" si="8"/>
        <v>-2.089501885171785E-2</v>
      </c>
      <c r="BT46">
        <f t="shared" si="9"/>
        <v>-7.4549873128919586E-3</v>
      </c>
      <c r="BU46">
        <f t="shared" si="10"/>
        <v>-7.7858395784082823E-2</v>
      </c>
      <c r="BV46">
        <f t="shared" si="11"/>
        <v>-1.5687315130665347E-2</v>
      </c>
      <c r="BW46">
        <f t="shared" si="12"/>
        <v>-2.2131493529295998E-2</v>
      </c>
      <c r="BX46">
        <f t="shared" si="13"/>
        <v>-1.5686657863449582E-2</v>
      </c>
      <c r="BZ46">
        <f t="shared" si="38"/>
        <v>2.1840511678421493E-3</v>
      </c>
      <c r="CA46">
        <f t="shared" si="39"/>
        <v>-3.9581480418069859E-2</v>
      </c>
      <c r="CG46">
        <f t="shared" si="40"/>
        <v>-1.6515867838317204E-2</v>
      </c>
      <c r="CH46">
        <f t="shared" si="41"/>
        <v>-8.6159674776524805E-3</v>
      </c>
      <c r="CJ46">
        <f t="shared" si="20"/>
        <v>-2.0334509724475396</v>
      </c>
      <c r="CK46">
        <f t="shared" si="21"/>
        <v>7.1701294094445709</v>
      </c>
      <c r="CL46">
        <f t="shared" si="22"/>
        <v>-3.4023635266928682</v>
      </c>
      <c r="CM46">
        <f t="shared" si="23"/>
        <v>-4.4339359476319675</v>
      </c>
      <c r="CN46">
        <f t="shared" si="24"/>
        <v>-2.9449043925800158</v>
      </c>
      <c r="CP46">
        <f t="shared" si="14"/>
        <v>0.20002643417705487</v>
      </c>
      <c r="CQ46" s="20">
        <v>957.62400000000002</v>
      </c>
      <c r="CR46">
        <f t="shared" si="15"/>
        <v>4.7203848377704132E-2</v>
      </c>
      <c r="CS46" s="20">
        <v>60.463349700000002</v>
      </c>
      <c r="CU46" s="20">
        <v>0.17269999999999999</v>
      </c>
      <c r="CV46">
        <f t="shared" si="42"/>
        <v>1.7914245852944515</v>
      </c>
    </row>
    <row r="47" spans="1:100" x14ac:dyDescent="0.2">
      <c r="A47">
        <f t="shared" si="43"/>
        <v>1984</v>
      </c>
      <c r="B47">
        <f t="shared" si="25"/>
        <v>1.2705667572177046E-2</v>
      </c>
      <c r="C47">
        <f t="shared" si="26"/>
        <v>1.5507874557630861E-2</v>
      </c>
      <c r="E47">
        <f t="shared" si="27"/>
        <v>-2.4988595099677498E-2</v>
      </c>
      <c r="F47">
        <f t="shared" si="28"/>
        <v>-1.9037361399946856E-2</v>
      </c>
      <c r="I47">
        <f t="shared" si="29"/>
        <v>-1.1823532177768215E-3</v>
      </c>
      <c r="J47">
        <f t="shared" si="30"/>
        <v>3.0344268576730999E-3</v>
      </c>
      <c r="K47">
        <f t="shared" si="31"/>
        <v>5.9631585605501945E-3</v>
      </c>
      <c r="L47">
        <f t="shared" si="32"/>
        <v>1.056547415506792E-2</v>
      </c>
      <c r="M47">
        <f t="shared" si="33"/>
        <v>4.6023155945177276E-3</v>
      </c>
      <c r="N47">
        <f t="shared" si="34"/>
        <v>2.817085088308116E-3</v>
      </c>
      <c r="O47">
        <f t="shared" si="35"/>
        <v>-2.2817350879091374E-3</v>
      </c>
      <c r="P47">
        <f t="shared" si="36"/>
        <v>-0.29452164421311072</v>
      </c>
      <c r="AP47">
        <f t="shared" si="37"/>
        <v>1984</v>
      </c>
      <c r="AQ47" s="20">
        <v>20715.580000000002</v>
      </c>
      <c r="AR47" s="20">
        <v>114742.99</v>
      </c>
      <c r="AS47" s="22">
        <v>1835.54</v>
      </c>
      <c r="AT47">
        <f t="shared" si="16"/>
        <v>210615347.8646</v>
      </c>
      <c r="AU47" s="20">
        <v>5420.74</v>
      </c>
      <c r="AV47" s="20">
        <v>1678.7809999999999</v>
      </c>
      <c r="AW47">
        <f t="shared" si="17"/>
        <v>1622.4890000000005</v>
      </c>
      <c r="AX47" s="20">
        <v>8722.01</v>
      </c>
      <c r="AY47">
        <f t="shared" si="1"/>
        <v>2.2802985786948456E-5</v>
      </c>
      <c r="AZ47" s="20">
        <v>157334.87599999999</v>
      </c>
      <c r="BB47">
        <f t="shared" si="2"/>
        <v>-2.0274904277822063</v>
      </c>
      <c r="BC47">
        <f t="shared" si="3"/>
        <v>7.1994122509224541</v>
      </c>
      <c r="BD47">
        <f t="shared" si="4"/>
        <v>-3.3681441644568118</v>
      </c>
      <c r="BE47">
        <f t="shared" si="5"/>
        <v>-4.5403085671486831</v>
      </c>
      <c r="BF47">
        <f t="shared" si="6"/>
        <v>-4.5744151120420122</v>
      </c>
      <c r="BG47">
        <f t="shared" si="7"/>
        <v>-2.8925267860081783</v>
      </c>
      <c r="BH47">
        <f t="shared" si="18"/>
        <v>-10.688619075009896</v>
      </c>
      <c r="BJ47">
        <v>-2.0221996720884841</v>
      </c>
      <c r="BK47">
        <v>7.1929706056079947</v>
      </c>
      <c r="BL47">
        <v>-3.3699686336605863</v>
      </c>
      <c r="BM47">
        <v>-4.6131698796656915</v>
      </c>
      <c r="BN47">
        <v>-4.5494265313580673</v>
      </c>
      <c r="BO47">
        <v>-2.9016983554959088</v>
      </c>
      <c r="BP47">
        <v>-10.701324742581612</v>
      </c>
      <c r="BR47">
        <f t="shared" si="19"/>
        <v>-5.2907556937222822E-3</v>
      </c>
      <c r="BS47">
        <f t="shared" si="8"/>
        <v>6.4416453144593433E-3</v>
      </c>
      <c r="BT47">
        <f t="shared" si="9"/>
        <v>1.824469203774548E-3</v>
      </c>
      <c r="BU47">
        <f t="shared" si="10"/>
        <v>7.2861312517008336E-2</v>
      </c>
      <c r="BV47">
        <f t="shared" si="11"/>
        <v>-2.4988580683944939E-2</v>
      </c>
      <c r="BW47">
        <f t="shared" si="12"/>
        <v>9.1715694877305687E-3</v>
      </c>
      <c r="BX47">
        <f t="shared" si="13"/>
        <v>1.2705667571715651E-2</v>
      </c>
      <c r="BZ47">
        <f t="shared" si="38"/>
        <v>-1.5687315130665347E-2</v>
      </c>
      <c r="CA47">
        <f t="shared" si="39"/>
        <v>-1.5686657863449582E-2</v>
      </c>
      <c r="CG47">
        <f t="shared" si="40"/>
        <v>-1.9037361399946856E-2</v>
      </c>
      <c r="CH47">
        <f t="shared" si="41"/>
        <v>1.5507874557630861E-2</v>
      </c>
      <c r="CJ47">
        <f t="shared" si="20"/>
        <v>-2.0233820253062609</v>
      </c>
      <c r="CK47">
        <f t="shared" si="21"/>
        <v>7.1989337641685447</v>
      </c>
      <c r="CL47">
        <f t="shared" si="22"/>
        <v>-3.3669342068029131</v>
      </c>
      <c r="CM47">
        <f t="shared" si="23"/>
        <v>-4.9076915238788024</v>
      </c>
      <c r="CN47">
        <f t="shared" si="24"/>
        <v>-2.891132881340841</v>
      </c>
      <c r="CP47">
        <f t="shared" si="14"/>
        <v>0.1860223732832226</v>
      </c>
      <c r="CQ47" s="20">
        <v>1006.479</v>
      </c>
      <c r="CR47">
        <f t="shared" si="15"/>
        <v>4.8585605616642158E-2</v>
      </c>
      <c r="CS47" s="20">
        <v>59.814165899999999</v>
      </c>
      <c r="CU47" s="20">
        <v>1.4E-2</v>
      </c>
      <c r="CV47">
        <f t="shared" si="42"/>
        <v>1.8165045294885738</v>
      </c>
    </row>
    <row r="48" spans="1:100" x14ac:dyDescent="0.2">
      <c r="A48">
        <f t="shared" si="43"/>
        <v>1985</v>
      </c>
      <c r="B48">
        <f t="shared" si="25"/>
        <v>1.2034179019553547E-2</v>
      </c>
      <c r="C48">
        <f t="shared" si="26"/>
        <v>9.7644851981290911E-3</v>
      </c>
      <c r="E48">
        <f t="shared" si="27"/>
        <v>-1.6622242864754777E-2</v>
      </c>
      <c r="F48">
        <f t="shared" si="28"/>
        <v>-7.1424429245776772E-3</v>
      </c>
      <c r="I48">
        <f t="shared" si="29"/>
        <v>-5.2907556937222822E-3</v>
      </c>
      <c r="J48">
        <f t="shared" si="30"/>
        <v>-1.2384755492630115E-4</v>
      </c>
      <c r="K48">
        <f t="shared" si="31"/>
        <v>7.5780666025160263E-3</v>
      </c>
      <c r="L48">
        <f t="shared" si="32"/>
        <v>9.4467143254692802E-3</v>
      </c>
      <c r="M48">
        <f t="shared" si="33"/>
        <v>1.868647722953253E-3</v>
      </c>
      <c r="N48">
        <f t="shared" si="34"/>
        <v>3.5339902190271275E-3</v>
      </c>
      <c r="O48">
        <f t="shared" si="35"/>
        <v>-6.8797016688686178E-3</v>
      </c>
      <c r="P48">
        <f t="shared" si="36"/>
        <v>-0.26712399964348738</v>
      </c>
      <c r="AP48">
        <f t="shared" si="37"/>
        <v>1985</v>
      </c>
      <c r="AQ48" s="20">
        <v>21303.38</v>
      </c>
      <c r="AR48" s="20">
        <v>117069.076</v>
      </c>
      <c r="AS48" s="22">
        <v>1840.8</v>
      </c>
      <c r="AT48">
        <f t="shared" si="16"/>
        <v>215500755.10080001</v>
      </c>
      <c r="AU48" s="20">
        <v>5701.37</v>
      </c>
      <c r="AV48" s="20">
        <v>1719.1210000000001</v>
      </c>
      <c r="AW48">
        <f t="shared" si="17"/>
        <v>1665.2489999999998</v>
      </c>
      <c r="AX48" s="20">
        <v>9085.74</v>
      </c>
      <c r="AY48">
        <f t="shared" si="1"/>
        <v>2.3422545529528893E-5</v>
      </c>
      <c r="AZ48" s="20">
        <v>158898.962</v>
      </c>
      <c r="BB48">
        <f t="shared" si="2"/>
        <v>-2.0094027955388278</v>
      </c>
      <c r="BC48">
        <f t="shared" si="3"/>
        <v>7.2124511513568157</v>
      </c>
      <c r="BD48">
        <f t="shared" si="4"/>
        <v>-3.3275620442729603</v>
      </c>
      <c r="BE48">
        <f t="shared" si="5"/>
        <v>-4.5264554274260549</v>
      </c>
      <c r="BF48">
        <f t="shared" si="6"/>
        <v>-4.5582938793104759</v>
      </c>
      <c r="BG48">
        <f t="shared" si="7"/>
        <v>-2.8615623896355755</v>
      </c>
      <c r="BH48">
        <f t="shared" si="18"/>
        <v>-10.661811515285669</v>
      </c>
      <c r="BJ48">
        <v>-2.0050847540732812</v>
      </c>
      <c r="BK48">
        <v>7.2073370300310415</v>
      </c>
      <c r="BL48">
        <v>-3.3353395258567105</v>
      </c>
      <c r="BM48">
        <v>-4.5645086637370405</v>
      </c>
      <c r="BN48">
        <v>-4.5416716419145464</v>
      </c>
      <c r="BO48">
        <v>-2.8699480205044003</v>
      </c>
      <c r="BP48">
        <v>-10.67384569430514</v>
      </c>
      <c r="BR48">
        <f t="shared" si="19"/>
        <v>-4.318041465546596E-3</v>
      </c>
      <c r="BS48">
        <f t="shared" si="8"/>
        <v>5.1141213257741569E-3</v>
      </c>
      <c r="BT48">
        <f t="shared" si="9"/>
        <v>7.7774815837501343E-3</v>
      </c>
      <c r="BU48">
        <f t="shared" si="10"/>
        <v>3.8053236310985561E-2</v>
      </c>
      <c r="BV48">
        <f t="shared" si="11"/>
        <v>-1.6622237395929496E-2</v>
      </c>
      <c r="BW48">
        <f t="shared" si="12"/>
        <v>8.3856308688248227E-3</v>
      </c>
      <c r="BX48">
        <f t="shared" si="13"/>
        <v>1.2034179019471125E-2</v>
      </c>
      <c r="BZ48">
        <f t="shared" si="38"/>
        <v>-2.4988580683944939E-2</v>
      </c>
      <c r="CA48">
        <f t="shared" si="39"/>
        <v>1.2705667571715651E-2</v>
      </c>
      <c r="CG48">
        <f t="shared" si="40"/>
        <v>-7.1424429245776772E-3</v>
      </c>
      <c r="CH48">
        <f t="shared" si="41"/>
        <v>9.7644851981290911E-3</v>
      </c>
      <c r="CJ48">
        <f t="shared" si="20"/>
        <v>-2.0103755097670035</v>
      </c>
      <c r="CK48">
        <f t="shared" si="21"/>
        <v>7.2149150966335576</v>
      </c>
      <c r="CL48">
        <f t="shared" si="22"/>
        <v>-3.3354633734116366</v>
      </c>
      <c r="CM48">
        <f t="shared" si="23"/>
        <v>-4.8316326633805282</v>
      </c>
      <c r="CN48">
        <f t="shared" si="24"/>
        <v>-2.8605013061789313</v>
      </c>
      <c r="CP48">
        <f t="shared" si="14"/>
        <v>0.18328160391998888</v>
      </c>
      <c r="CQ48" s="20">
        <v>1062.6079999999999</v>
      </c>
      <c r="CR48">
        <f t="shared" si="15"/>
        <v>4.9879784334692423E-2</v>
      </c>
      <c r="CS48" s="20">
        <v>59.8023995</v>
      </c>
      <c r="CU48" s="20">
        <v>0.26329999999999998</v>
      </c>
      <c r="CV48">
        <f t="shared" si="42"/>
        <v>2.2947901721029154</v>
      </c>
    </row>
    <row r="49" spans="1:100" x14ac:dyDescent="0.2">
      <c r="A49">
        <f t="shared" si="43"/>
        <v>1986</v>
      </c>
      <c r="B49">
        <f t="shared" si="25"/>
        <v>1.2387974565728557E-2</v>
      </c>
      <c r="C49">
        <f t="shared" si="26"/>
        <v>1.0238232994777286E-2</v>
      </c>
      <c r="E49">
        <f t="shared" si="27"/>
        <v>-1.6998451682669488E-2</v>
      </c>
      <c r="F49">
        <f t="shared" si="28"/>
        <v>-1.0692553480455419E-2</v>
      </c>
      <c r="I49">
        <f t="shared" si="29"/>
        <v>-4.318041465546596E-3</v>
      </c>
      <c r="J49">
        <f t="shared" si="30"/>
        <v>5.975031244235241E-4</v>
      </c>
      <c r="K49">
        <f t="shared" si="31"/>
        <v>7.4068499160581808E-3</v>
      </c>
      <c r="L49">
        <f t="shared" si="32"/>
        <v>9.9518304454452085E-3</v>
      </c>
      <c r="M49">
        <f t="shared" si="33"/>
        <v>2.5449805293870278E-3</v>
      </c>
      <c r="N49">
        <f t="shared" si="34"/>
        <v>3.4218619406549498E-3</v>
      </c>
      <c r="O49">
        <f t="shared" si="35"/>
        <v>-6.0057111387159818E-3</v>
      </c>
      <c r="P49">
        <f t="shared" si="36"/>
        <v>-0.23525118073038523</v>
      </c>
      <c r="AP49">
        <f t="shared" si="37"/>
        <v>1986</v>
      </c>
      <c r="AQ49" s="20">
        <v>21946.73</v>
      </c>
      <c r="AR49" s="20">
        <v>119709.126</v>
      </c>
      <c r="AS49" s="22">
        <v>1821.1</v>
      </c>
      <c r="AT49">
        <f t="shared" si="16"/>
        <v>218002289.35859999</v>
      </c>
      <c r="AU49" s="20">
        <v>5936.77</v>
      </c>
      <c r="AV49" s="20">
        <v>1750.259</v>
      </c>
      <c r="AW49">
        <f t="shared" si="17"/>
        <v>1713.2909999999993</v>
      </c>
      <c r="AX49" s="20">
        <v>9400.32</v>
      </c>
      <c r="AY49">
        <f t="shared" si="1"/>
        <v>2.4026353103686712E-5</v>
      </c>
      <c r="AZ49" s="20">
        <v>160314.87400000001</v>
      </c>
      <c r="BB49">
        <f t="shared" si="2"/>
        <v>-1.9885216903521821</v>
      </c>
      <c r="BC49">
        <f t="shared" si="3"/>
        <v>7.2151209995285974</v>
      </c>
      <c r="BD49">
        <f t="shared" si="4"/>
        <v>-3.2959746293987497</v>
      </c>
      <c r="BE49">
        <f t="shared" si="5"/>
        <v>-4.5173760668479375</v>
      </c>
      <c r="BF49">
        <f t="shared" si="6"/>
        <v>-4.5387237615099352</v>
      </c>
      <c r="BG49">
        <f t="shared" si="7"/>
        <v>-2.8363961125827259</v>
      </c>
      <c r="BH49">
        <f t="shared" si="18"/>
        <v>-10.636359284040934</v>
      </c>
      <c r="BJ49">
        <v>-1.9864037310866332</v>
      </c>
      <c r="BK49">
        <v>7.2225167647006092</v>
      </c>
      <c r="BL49">
        <v>-3.3018186386011195</v>
      </c>
      <c r="BM49">
        <v>-4.5269030025038228</v>
      </c>
      <c r="BN49">
        <v>-4.5217253119019469</v>
      </c>
      <c r="BO49">
        <v>-2.8384859151093527</v>
      </c>
      <c r="BP49">
        <v>-10.648747258606647</v>
      </c>
      <c r="BR49">
        <f t="shared" si="19"/>
        <v>-2.1179592655489188E-3</v>
      </c>
      <c r="BS49">
        <f t="shared" si="8"/>
        <v>-7.3957651720117923E-3</v>
      </c>
      <c r="BT49">
        <f t="shared" si="9"/>
        <v>5.8440092023697154E-3</v>
      </c>
      <c r="BU49">
        <f t="shared" si="10"/>
        <v>9.5269356558853602E-3</v>
      </c>
      <c r="BV49">
        <f t="shared" si="11"/>
        <v>-1.6998449607988242E-2</v>
      </c>
      <c r="BW49">
        <f t="shared" si="12"/>
        <v>2.0898025266267162E-3</v>
      </c>
      <c r="BX49">
        <f t="shared" si="13"/>
        <v>1.2387974565713833E-2</v>
      </c>
      <c r="BZ49">
        <f t="shared" si="38"/>
        <v>-1.6622237395929496E-2</v>
      </c>
      <c r="CA49">
        <f t="shared" si="39"/>
        <v>1.2034179019471125E-2</v>
      </c>
      <c r="CG49">
        <f t="shared" si="40"/>
        <v>-1.0692553480455419E-2</v>
      </c>
      <c r="CH49">
        <f t="shared" si="41"/>
        <v>1.0238232994777286E-2</v>
      </c>
      <c r="CJ49">
        <f t="shared" si="20"/>
        <v>-1.9907217725521797</v>
      </c>
      <c r="CK49">
        <f t="shared" si="21"/>
        <v>7.2299236146166672</v>
      </c>
      <c r="CL49">
        <f t="shared" si="22"/>
        <v>-3.301221135476696</v>
      </c>
      <c r="CM49">
        <f t="shared" si="23"/>
        <v>-4.762154183234208</v>
      </c>
      <c r="CN49">
        <f t="shared" si="24"/>
        <v>-2.8285340846639073</v>
      </c>
      <c r="CP49">
        <f t="shared" si="14"/>
        <v>0.18225879544526136</v>
      </c>
      <c r="CQ49" s="20">
        <v>1115.8530000000001</v>
      </c>
      <c r="CR49">
        <f t="shared" si="15"/>
        <v>5.0843702000252435E-2</v>
      </c>
      <c r="CS49" s="20">
        <v>60.271063900000001</v>
      </c>
      <c r="CU49" s="20">
        <v>0.1462</v>
      </c>
      <c r="CV49">
        <f t="shared" si="42"/>
        <v>2.6302884952643613</v>
      </c>
    </row>
    <row r="50" spans="1:100" x14ac:dyDescent="0.2">
      <c r="A50">
        <f t="shared" si="43"/>
        <v>1987</v>
      </c>
      <c r="B50">
        <f t="shared" si="25"/>
        <v>-9.0416057020718072E-4</v>
      </c>
      <c r="C50">
        <f t="shared" si="26"/>
        <v>-3.1171028789897591E-3</v>
      </c>
      <c r="E50">
        <f t="shared" si="27"/>
        <v>-1.9395664662682111E-2</v>
      </c>
      <c r="F50">
        <f t="shared" si="28"/>
        <v>-1.2947045978770853E-2</v>
      </c>
      <c r="I50">
        <f t="shared" si="29"/>
        <v>-2.1179592655489188E-3</v>
      </c>
      <c r="J50">
        <f t="shared" si="30"/>
        <v>-7.3848156464757374E-4</v>
      </c>
      <c r="K50">
        <f t="shared" si="31"/>
        <v>-9.8513483530232853E-4</v>
      </c>
      <c r="L50">
        <f t="shared" si="32"/>
        <v>-1.9826371515968776E-3</v>
      </c>
      <c r="M50">
        <f t="shared" si="33"/>
        <v>-9.975023162945493E-4</v>
      </c>
      <c r="N50">
        <f t="shared" si="34"/>
        <v>3.2449737064898265E-5</v>
      </c>
      <c r="O50">
        <f t="shared" si="35"/>
        <v>1.397671469242441E-4</v>
      </c>
      <c r="P50">
        <f t="shared" si="36"/>
        <v>1.6682456046733653E-2</v>
      </c>
      <c r="AP50">
        <f t="shared" si="37"/>
        <v>1987</v>
      </c>
      <c r="AQ50" s="20">
        <v>22590.5</v>
      </c>
      <c r="AR50" s="20">
        <v>122767.087</v>
      </c>
      <c r="AS50" s="22">
        <v>1828.61</v>
      </c>
      <c r="AT50">
        <f t="shared" si="16"/>
        <v>224493122.95907</v>
      </c>
      <c r="AU50" s="20">
        <v>6138.33</v>
      </c>
      <c r="AV50" s="20">
        <v>1811.508</v>
      </c>
      <c r="AW50">
        <f t="shared" si="17"/>
        <v>1775.6920000000009</v>
      </c>
      <c r="AX50" s="20">
        <v>9725.5300000000007</v>
      </c>
      <c r="AY50">
        <f t="shared" si="1"/>
        <v>2.4223901669951863E-5</v>
      </c>
      <c r="AZ50" s="20">
        <v>161482.86300000001</v>
      </c>
      <c r="BB50">
        <f t="shared" si="2"/>
        <v>-1.9668695616549463</v>
      </c>
      <c r="BC50">
        <f t="shared" si="3"/>
        <v>7.2372013274188509</v>
      </c>
      <c r="BD50">
        <f t="shared" si="4"/>
        <v>-3.2698463073841815</v>
      </c>
      <c r="BE50">
        <f t="shared" si="5"/>
        <v>-4.4902393780044969</v>
      </c>
      <c r="BF50">
        <f t="shared" si="6"/>
        <v>-4.5102088194704093</v>
      </c>
      <c r="BG50">
        <f t="shared" si="7"/>
        <v>-2.8096446388432224</v>
      </c>
      <c r="BH50">
        <f t="shared" si="18"/>
        <v>-10.628170739916952</v>
      </c>
      <c r="BJ50">
        <v>-1.9669955705531188</v>
      </c>
      <c r="BK50">
        <v>7.2373374686790122</v>
      </c>
      <c r="BL50">
        <v>-3.2715484325169628</v>
      </c>
      <c r="BM50">
        <v>-4.501362169044782</v>
      </c>
      <c r="BN50">
        <v>-4.4908131555947888</v>
      </c>
      <c r="BO50">
        <v>-2.8090804309608108</v>
      </c>
      <c r="BP50">
        <v>-10.627266579346742</v>
      </c>
      <c r="BR50">
        <f t="shared" si="19"/>
        <v>1.2600889817249161E-4</v>
      </c>
      <c r="BS50">
        <f t="shared" si="8"/>
        <v>-1.3614126016125994E-4</v>
      </c>
      <c r="BT50">
        <f t="shared" si="9"/>
        <v>1.7021251327813403E-3</v>
      </c>
      <c r="BU50">
        <f t="shared" si="10"/>
        <v>1.1122791040285129E-2</v>
      </c>
      <c r="BV50">
        <f t="shared" si="11"/>
        <v>-1.9395663875620528E-2</v>
      </c>
      <c r="BW50">
        <f t="shared" si="12"/>
        <v>-5.6420788241151598E-4</v>
      </c>
      <c r="BX50">
        <f t="shared" si="13"/>
        <v>-9.04160570209811E-4</v>
      </c>
      <c r="BZ50">
        <f t="shared" si="38"/>
        <v>-1.6998449607988242E-2</v>
      </c>
      <c r="CA50">
        <f t="shared" si="39"/>
        <v>1.2387974565713833E-2</v>
      </c>
      <c r="CG50">
        <f t="shared" si="40"/>
        <v>-1.2947045978770853E-2</v>
      </c>
      <c r="CH50">
        <f t="shared" si="41"/>
        <v>-3.1171028789897591E-3</v>
      </c>
      <c r="CJ50">
        <f t="shared" si="20"/>
        <v>-1.9691135298186677</v>
      </c>
      <c r="CK50">
        <f t="shared" si="21"/>
        <v>7.2363523338437101</v>
      </c>
      <c r="CL50">
        <f t="shared" si="22"/>
        <v>-3.2722869140816102</v>
      </c>
      <c r="CM50">
        <f t="shared" si="23"/>
        <v>-4.484679712998048</v>
      </c>
      <c r="CN50">
        <f t="shared" si="24"/>
        <v>-2.8110630681124076</v>
      </c>
      <c r="CP50">
        <f t="shared" si="14"/>
        <v>0.18258048661615364</v>
      </c>
      <c r="CQ50" s="20">
        <v>1168.1410000000001</v>
      </c>
      <c r="CR50">
        <f t="shared" si="15"/>
        <v>5.1709391115734492E-2</v>
      </c>
      <c r="CS50" s="20">
        <v>60.903349599999999</v>
      </c>
      <c r="CU50" s="20">
        <v>2.0299999999999999E-2</v>
      </c>
      <c r="CV50">
        <f t="shared" si="42"/>
        <v>2.6836833517182277</v>
      </c>
    </row>
    <row r="51" spans="1:100" x14ac:dyDescent="0.2">
      <c r="A51">
        <f t="shared" si="43"/>
        <v>1988</v>
      </c>
      <c r="B51">
        <f t="shared" si="25"/>
        <v>3.8214456505607764E-3</v>
      </c>
      <c r="C51">
        <f t="shared" si="26"/>
        <v>3.98296157627795E-3</v>
      </c>
      <c r="E51">
        <f t="shared" si="27"/>
        <v>1.1116171719966397E-3</v>
      </c>
      <c r="F51">
        <f t="shared" si="28"/>
        <v>8.4696547077427759E-3</v>
      </c>
      <c r="I51">
        <f t="shared" si="29"/>
        <v>1.2600889817249161E-4</v>
      </c>
      <c r="J51">
        <f t="shared" si="30"/>
        <v>8.5673037023869776E-4</v>
      </c>
      <c r="K51">
        <f t="shared" si="31"/>
        <v>2.1697881748313098E-3</v>
      </c>
      <c r="L51">
        <f t="shared" si="32"/>
        <v>3.5970192966620941E-3</v>
      </c>
      <c r="M51">
        <f t="shared" si="33"/>
        <v>1.4272311218307843E-3</v>
      </c>
      <c r="N51">
        <f t="shared" si="34"/>
        <v>8.3233531823507655E-4</v>
      </c>
      <c r="O51">
        <f t="shared" si="35"/>
        <v>-1.0776380031470116E-3</v>
      </c>
      <c r="P51">
        <f t="shared" si="36"/>
        <v>-3.0218667652370041E-2</v>
      </c>
      <c r="AP51">
        <f t="shared" si="37"/>
        <v>1988</v>
      </c>
      <c r="AQ51" s="20">
        <v>23213.09</v>
      </c>
      <c r="AR51" s="20">
        <v>125416.682</v>
      </c>
      <c r="AS51" s="22">
        <v>1839.12</v>
      </c>
      <c r="AT51">
        <f t="shared" si="16"/>
        <v>230656328.19983998</v>
      </c>
      <c r="AU51" s="20">
        <v>6394.72</v>
      </c>
      <c r="AV51" s="20">
        <v>1842.1020000000001</v>
      </c>
      <c r="AW51">
        <f t="shared" si="17"/>
        <v>1894.9380000000001</v>
      </c>
      <c r="AX51" s="20">
        <v>10131.76</v>
      </c>
      <c r="AY51">
        <f t="shared" si="1"/>
        <v>2.4795195733715523E-5</v>
      </c>
      <c r="AZ51" s="20">
        <v>162539.81400000001</v>
      </c>
      <c r="BB51">
        <f t="shared" si="2"/>
        <v>-1.946206637295097</v>
      </c>
      <c r="BC51">
        <f t="shared" si="3"/>
        <v>7.2577611439936618</v>
      </c>
      <c r="BD51">
        <f t="shared" si="4"/>
        <v>-3.2354503311248632</v>
      </c>
      <c r="BE51">
        <f t="shared" si="5"/>
        <v>-4.4800156700978686</v>
      </c>
      <c r="BF51">
        <f t="shared" si="6"/>
        <v>-4.451736860669647</v>
      </c>
      <c r="BG51">
        <f t="shared" si="7"/>
        <v>-2.7752479364591016</v>
      </c>
      <c r="BH51">
        <f t="shared" si="18"/>
        <v>-10.604860643974257</v>
      </c>
      <c r="BJ51">
        <v>-1.9480341186608456</v>
      </c>
      <c r="BK51">
        <v>7.2494574278793911</v>
      </c>
      <c r="BL51">
        <v>-3.245747349240065</v>
      </c>
      <c r="BM51">
        <v>-4.4873890956489308</v>
      </c>
      <c r="BN51">
        <v>-4.4528484781402273</v>
      </c>
      <c r="BO51">
        <v>-2.7831695329166095</v>
      </c>
      <c r="BP51">
        <v>-10.608682089624818</v>
      </c>
      <c r="BR51">
        <f t="shared" si="19"/>
        <v>1.8274813657486177E-3</v>
      </c>
      <c r="BS51">
        <f t="shared" si="8"/>
        <v>8.3037161142707205E-3</v>
      </c>
      <c r="BT51">
        <f t="shared" si="9"/>
        <v>1.0297018115201784E-2</v>
      </c>
      <c r="BU51">
        <f t="shared" si="10"/>
        <v>7.3734255510622404E-3</v>
      </c>
      <c r="BV51">
        <f t="shared" si="11"/>
        <v>1.1116174705803061E-3</v>
      </c>
      <c r="BW51">
        <f t="shared" si="12"/>
        <v>7.9215964575078956E-3</v>
      </c>
      <c r="BX51">
        <f t="shared" si="13"/>
        <v>3.8214456505603067E-3</v>
      </c>
      <c r="BZ51">
        <f t="shared" si="38"/>
        <v>-1.9395663875620528E-2</v>
      </c>
      <c r="CA51">
        <f t="shared" si="39"/>
        <v>-9.04160570209811E-4</v>
      </c>
      <c r="CG51">
        <f t="shared" si="40"/>
        <v>8.4696547077427759E-3</v>
      </c>
      <c r="CH51">
        <f t="shared" si="41"/>
        <v>3.98296157627795E-3</v>
      </c>
      <c r="CJ51">
        <f t="shared" si="20"/>
        <v>-1.9479081097626731</v>
      </c>
      <c r="CK51">
        <f t="shared" si="21"/>
        <v>7.2516272160542226</v>
      </c>
      <c r="CL51">
        <f t="shared" si="22"/>
        <v>-3.2448906188698263</v>
      </c>
      <c r="CM51">
        <f t="shared" si="23"/>
        <v>-4.5176077633013012</v>
      </c>
      <c r="CN51">
        <f t="shared" si="24"/>
        <v>-2.7795725136199474</v>
      </c>
      <c r="CP51">
        <f t="shared" si="14"/>
        <v>0.18702949931699922</v>
      </c>
      <c r="CQ51" s="20">
        <v>1221.28</v>
      </c>
      <c r="CR51">
        <f t="shared" si="15"/>
        <v>5.2611694522357859E-2</v>
      </c>
      <c r="CS51" s="20">
        <v>61.182657200000001</v>
      </c>
      <c r="CU51" s="20">
        <v>0.124</v>
      </c>
      <c r="CV51">
        <f t="shared" si="42"/>
        <v>3.0164600873312883</v>
      </c>
    </row>
    <row r="52" spans="1:100" x14ac:dyDescent="0.2">
      <c r="A52">
        <f t="shared" si="43"/>
        <v>1989</v>
      </c>
      <c r="B52">
        <f t="shared" si="25"/>
        <v>3.753216140184618E-3</v>
      </c>
      <c r="C52">
        <f t="shared" si="26"/>
        <v>3.0705671150377247E-3</v>
      </c>
      <c r="E52">
        <f t="shared" si="27"/>
        <v>1.6833503907917116E-2</v>
      </c>
      <c r="F52">
        <f t="shared" si="28"/>
        <v>1.6411795190057681E-2</v>
      </c>
      <c r="I52">
        <f t="shared" si="29"/>
        <v>1.8274813657486177E-3</v>
      </c>
      <c r="J52">
        <f t="shared" si="30"/>
        <v>1.272981386488931E-3</v>
      </c>
      <c r="K52">
        <f t="shared" si="31"/>
        <v>2.5242936511420244E-3</v>
      </c>
      <c r="L52">
        <f t="shared" si="32"/>
        <v>4.4609856440027589E-3</v>
      </c>
      <c r="M52">
        <f t="shared" si="33"/>
        <v>1.9366919928607348E-3</v>
      </c>
      <c r="N52">
        <f t="shared" si="34"/>
        <v>6.3150448136597883E-4</v>
      </c>
      <c r="O52">
        <f t="shared" si="35"/>
        <v>-9.774289810056255E-4</v>
      </c>
      <c r="P52">
        <f t="shared" si="36"/>
        <v>-2.7818018323400797E-3</v>
      </c>
      <c r="AP52">
        <f t="shared" si="37"/>
        <v>1989</v>
      </c>
      <c r="AQ52" s="20">
        <v>23823.94</v>
      </c>
      <c r="AR52" s="20">
        <v>127925.20699999999</v>
      </c>
      <c r="AS52" s="22">
        <v>1852.08</v>
      </c>
      <c r="AT52">
        <f t="shared" si="16"/>
        <v>236927717.38055998</v>
      </c>
      <c r="AU52" s="20">
        <v>6581.21</v>
      </c>
      <c r="AV52" s="20">
        <v>1908.835</v>
      </c>
      <c r="AW52">
        <f t="shared" si="17"/>
        <v>2013.7849999999999</v>
      </c>
      <c r="AX52" s="20">
        <v>10503.83</v>
      </c>
      <c r="AY52">
        <f t="shared" si="1"/>
        <v>2.5200115837312655E-5</v>
      </c>
      <c r="AZ52" s="20">
        <v>163693.18299999999</v>
      </c>
      <c r="BB52">
        <f t="shared" si="2"/>
        <v>-1.9273028827904268</v>
      </c>
      <c r="BC52">
        <f t="shared" si="3"/>
        <v>7.2775165433827924</v>
      </c>
      <c r="BD52">
        <f t="shared" si="4"/>
        <v>-3.2137752212512041</v>
      </c>
      <c r="BE52">
        <f t="shared" si="5"/>
        <v>-4.4515007319393183</v>
      </c>
      <c r="BF52">
        <f t="shared" si="6"/>
        <v>-4.397977804393129</v>
      </c>
      <c r="BG52">
        <f t="shared" si="7"/>
        <v>-2.7462538877013487</v>
      </c>
      <c r="BH52">
        <f t="shared" si="18"/>
        <v>-10.588661966738705</v>
      </c>
      <c r="BJ52">
        <v>-1.9306732978417356</v>
      </c>
      <c r="BK52">
        <v>7.2565134023916018</v>
      </c>
      <c r="BL52">
        <v>-3.2253647007921389</v>
      </c>
      <c r="BM52">
        <v>-4.4827280469240103</v>
      </c>
      <c r="BN52">
        <v>-4.4148113084143183</v>
      </c>
      <c r="BO52">
        <v>-2.7622803949336943</v>
      </c>
      <c r="BP52">
        <v>-10.59241518287889</v>
      </c>
      <c r="BR52">
        <f t="shared" si="19"/>
        <v>3.3704150513087505E-3</v>
      </c>
      <c r="BS52">
        <f t="shared" si="8"/>
        <v>2.1003140991190605E-2</v>
      </c>
      <c r="BT52">
        <f t="shared" si="9"/>
        <v>1.1589479540934811E-2</v>
      </c>
      <c r="BU52">
        <f t="shared" si="10"/>
        <v>3.1227314984692001E-2</v>
      </c>
      <c r="BV52">
        <f t="shared" si="11"/>
        <v>1.6833504021189327E-2</v>
      </c>
      <c r="BW52">
        <f t="shared" si="12"/>
        <v>1.6026507232345555E-2</v>
      </c>
      <c r="BX52">
        <f t="shared" si="13"/>
        <v>3.7532161401845343E-3</v>
      </c>
      <c r="BZ52">
        <f t="shared" si="38"/>
        <v>1.1116174705803061E-3</v>
      </c>
      <c r="CA52">
        <f t="shared" si="39"/>
        <v>3.8214456505603067E-3</v>
      </c>
      <c r="CG52">
        <f t="shared" si="40"/>
        <v>1.6411795190057681E-2</v>
      </c>
      <c r="CH52">
        <f t="shared" si="41"/>
        <v>3.0705671150377247E-3</v>
      </c>
      <c r="CJ52">
        <f t="shared" si="20"/>
        <v>-1.928845816475987</v>
      </c>
      <c r="CK52">
        <f t="shared" si="21"/>
        <v>7.2590376960427436</v>
      </c>
      <c r="CL52">
        <f t="shared" si="22"/>
        <v>-3.2240917194056498</v>
      </c>
      <c r="CM52">
        <f t="shared" si="23"/>
        <v>-4.4855098487563501</v>
      </c>
      <c r="CN52">
        <f t="shared" si="24"/>
        <v>-2.7578194092896915</v>
      </c>
      <c r="CP52">
        <f t="shared" si="14"/>
        <v>0.19171911578919307</v>
      </c>
      <c r="CQ52" s="20">
        <v>1272.3409999999999</v>
      </c>
      <c r="CR52">
        <f t="shared" si="15"/>
        <v>5.3405985743751869E-2</v>
      </c>
      <c r="CS52" s="20">
        <v>60.440469399999998</v>
      </c>
      <c r="CU52" s="20">
        <v>0.27250000000000002</v>
      </c>
      <c r="CV52">
        <f t="shared" si="42"/>
        <v>3.8384454611290644</v>
      </c>
    </row>
    <row r="53" spans="1:100" x14ac:dyDescent="0.2">
      <c r="A53">
        <f t="shared" si="43"/>
        <v>1990</v>
      </c>
      <c r="B53">
        <f t="shared" si="25"/>
        <v>-1.9176558819643144E-4</v>
      </c>
      <c r="C53">
        <f t="shared" si="26"/>
        <v>-8.6222634403280876E-4</v>
      </c>
      <c r="E53">
        <f t="shared" si="27"/>
        <v>1.7809698879126198E-2</v>
      </c>
      <c r="F53">
        <f t="shared" si="28"/>
        <v>1.1423655618082555E-2</v>
      </c>
      <c r="I53">
        <f t="shared" si="29"/>
        <v>3.3704150513087505E-3</v>
      </c>
      <c r="J53">
        <f t="shared" si="30"/>
        <v>1.380245936439351E-3</v>
      </c>
      <c r="K53">
        <f t="shared" si="31"/>
        <v>-1.7568963579011536E-4</v>
      </c>
      <c r="L53">
        <f t="shared" si="32"/>
        <v>1.1583623585733034E-3</v>
      </c>
      <c r="M53">
        <f t="shared" si="33"/>
        <v>1.334051994363419E-3</v>
      </c>
      <c r="N53">
        <f t="shared" si="34"/>
        <v>-5.304419666279001E-4</v>
      </c>
      <c r="O53">
        <f t="shared" si="35"/>
        <v>1.5368734261391114E-3</v>
      </c>
      <c r="P53">
        <f t="shared" si="36"/>
        <v>8.4109258184841842E-2</v>
      </c>
      <c r="AP53">
        <f t="shared" si="37"/>
        <v>1990</v>
      </c>
      <c r="AQ53" s="20">
        <v>24437.43</v>
      </c>
      <c r="AR53" s="20">
        <v>129401.683</v>
      </c>
      <c r="AS53" s="22">
        <v>1836.18</v>
      </c>
      <c r="AT53">
        <f t="shared" si="16"/>
        <v>237604782.29094002</v>
      </c>
      <c r="AU53" s="20">
        <v>6713.76</v>
      </c>
      <c r="AV53" s="20">
        <v>1889.23</v>
      </c>
      <c r="AW53">
        <f t="shared" si="17"/>
        <v>2098.9799999999996</v>
      </c>
      <c r="AX53" s="20">
        <v>10701.97</v>
      </c>
      <c r="AY53">
        <f t="shared" si="1"/>
        <v>2.548361670276277E-5</v>
      </c>
      <c r="AZ53" s="20">
        <v>165198.49100000001</v>
      </c>
      <c r="BB53">
        <f t="shared" si="2"/>
        <v>-1.9110317533712382</v>
      </c>
      <c r="BC53">
        <f t="shared" si="3"/>
        <v>7.2712162670926004</v>
      </c>
      <c r="BD53">
        <f t="shared" si="4"/>
        <v>-3.2029885749456257</v>
      </c>
      <c r="BE53">
        <f t="shared" si="5"/>
        <v>-4.4709783880113942</v>
      </c>
      <c r="BF53">
        <f t="shared" si="6"/>
        <v>-4.3656962142163236</v>
      </c>
      <c r="BG53">
        <f t="shared" si="7"/>
        <v>-2.7367198899917611</v>
      </c>
      <c r="BH53">
        <f t="shared" si="18"/>
        <v>-10.577474794524653</v>
      </c>
      <c r="BJ53">
        <v>-1.9157780803528472</v>
      </c>
      <c r="BK53">
        <v>7.2574550851037287</v>
      </c>
      <c r="BL53">
        <v>-3.2097216976772924</v>
      </c>
      <c r="BM53">
        <v>-4.4839574465328083</v>
      </c>
      <c r="BN53">
        <v>-4.3835059131384213</v>
      </c>
      <c r="BO53">
        <v>-2.746687676593488</v>
      </c>
      <c r="BP53">
        <v>-10.577283028936456</v>
      </c>
      <c r="BR53">
        <f t="shared" si="19"/>
        <v>4.7463269816090392E-3</v>
      </c>
      <c r="BS53">
        <f t="shared" si="8"/>
        <v>1.3761181988871662E-2</v>
      </c>
      <c r="BT53">
        <f t="shared" si="9"/>
        <v>6.7331227316667075E-3</v>
      </c>
      <c r="BU53">
        <f t="shared" si="10"/>
        <v>1.2979058521414011E-2</v>
      </c>
      <c r="BV53">
        <f t="shared" si="11"/>
        <v>1.7809698922097716E-2</v>
      </c>
      <c r="BW53">
        <f t="shared" si="12"/>
        <v>9.9677866017269245E-3</v>
      </c>
      <c r="BX53">
        <f t="shared" si="13"/>
        <v>-1.917655881964464E-4</v>
      </c>
      <c r="BZ53">
        <f t="shared" si="38"/>
        <v>1.6833504021189327E-2</v>
      </c>
      <c r="CA53">
        <f t="shared" si="39"/>
        <v>3.7532161401845343E-3</v>
      </c>
      <c r="CG53">
        <f t="shared" si="40"/>
        <v>1.1423655618082555E-2</v>
      </c>
      <c r="CH53">
        <f t="shared" si="41"/>
        <v>-8.6222634403280876E-4</v>
      </c>
      <c r="CJ53">
        <f t="shared" si="20"/>
        <v>-1.9124076653015385</v>
      </c>
      <c r="CK53">
        <f t="shared" si="21"/>
        <v>7.2572793954679389</v>
      </c>
      <c r="CL53">
        <f t="shared" si="22"/>
        <v>-3.2083414517408531</v>
      </c>
      <c r="CM53">
        <f t="shared" si="23"/>
        <v>-4.3998481883479661</v>
      </c>
      <c r="CN53">
        <f t="shared" si="24"/>
        <v>-2.7455293142349149</v>
      </c>
      <c r="CP53">
        <f t="shared" si="14"/>
        <v>0.19613024517915859</v>
      </c>
      <c r="CQ53" s="20">
        <v>1318.7550000000001</v>
      </c>
      <c r="CR53">
        <f t="shared" si="15"/>
        <v>5.3964553555754434E-2</v>
      </c>
      <c r="CS53" s="20">
        <v>60.825451899999997</v>
      </c>
      <c r="CU53" s="20">
        <v>-6.5600000000000006E-2</v>
      </c>
      <c r="CV53">
        <f t="shared" si="42"/>
        <v>3.5866434388789976</v>
      </c>
    </row>
    <row r="54" spans="1:100" x14ac:dyDescent="0.2">
      <c r="A54">
        <f t="shared" si="43"/>
        <v>1991</v>
      </c>
      <c r="B54">
        <f t="shared" si="25"/>
        <v>-1.960313231321997E-2</v>
      </c>
      <c r="C54">
        <f t="shared" si="26"/>
        <v>-1.9568876012382667E-2</v>
      </c>
      <c r="E54">
        <f t="shared" si="27"/>
        <v>2.1572916508010478E-2</v>
      </c>
      <c r="F54">
        <f t="shared" si="28"/>
        <v>1.481653898076439E-2</v>
      </c>
      <c r="I54">
        <f t="shared" si="29"/>
        <v>4.7463269816090392E-3</v>
      </c>
      <c r="J54">
        <f t="shared" si="30"/>
        <v>-2.0683800576507326E-3</v>
      </c>
      <c r="K54">
        <f t="shared" si="31"/>
        <v>-1.1316929517193996E-2</v>
      </c>
      <c r="L54">
        <f t="shared" si="32"/>
        <v>-1.6360861230146653E-2</v>
      </c>
      <c r="M54">
        <f t="shared" si="33"/>
        <v>-5.0439317129526585E-3</v>
      </c>
      <c r="N54">
        <f t="shared" si="34"/>
        <v>-5.0614248303387666E-3</v>
      </c>
      <c r="O54">
        <f t="shared" si="35"/>
        <v>8.0206741623987405E-3</v>
      </c>
      <c r="P54">
        <f t="shared" si="36"/>
        <v>0.38834770827919152</v>
      </c>
      <c r="AP54">
        <f t="shared" si="37"/>
        <v>1991</v>
      </c>
      <c r="AQ54" s="20">
        <v>25002.52</v>
      </c>
      <c r="AR54" s="20">
        <v>128197.804</v>
      </c>
      <c r="AS54" s="22">
        <v>1827.74</v>
      </c>
      <c r="AT54">
        <f t="shared" si="16"/>
        <v>234312254.28296</v>
      </c>
      <c r="AU54" s="20">
        <v>6725.82</v>
      </c>
      <c r="AV54" s="20">
        <v>1789.973</v>
      </c>
      <c r="AW54">
        <f t="shared" si="17"/>
        <v>2174.6370000000006</v>
      </c>
      <c r="AX54" s="20">
        <v>10690.43</v>
      </c>
      <c r="AY54">
        <f t="shared" si="1"/>
        <v>2.5391083360767146E-5</v>
      </c>
      <c r="AZ54" s="20">
        <v>167061.79699999999</v>
      </c>
      <c r="BB54">
        <f t="shared" si="2"/>
        <v>-1.8993871660960762</v>
      </c>
      <c r="BC54">
        <f t="shared" si="3"/>
        <v>7.24604613892107</v>
      </c>
      <c r="BD54">
        <f t="shared" si="4"/>
        <v>-3.2124099347441279</v>
      </c>
      <c r="BE54">
        <f t="shared" si="5"/>
        <v>-4.5361632499442788</v>
      </c>
      <c r="BF54">
        <f t="shared" si="6"/>
        <v>-4.3415020318241542</v>
      </c>
      <c r="BG54">
        <f t="shared" si="7"/>
        <v>-2.7490148371474414</v>
      </c>
      <c r="BH54">
        <f t="shared" si="18"/>
        <v>-10.581112494360529</v>
      </c>
      <c r="BJ54">
        <v>-1.9036805290401246</v>
      </c>
      <c r="BK54">
        <v>7.2545530570813375</v>
      </c>
      <c r="BL54">
        <v>-3.1963070927873689</v>
      </c>
      <c r="BM54">
        <v>-4.4827182461099522</v>
      </c>
      <c r="BN54">
        <v>-4.3630749483484665</v>
      </c>
      <c r="BO54">
        <v>-2.7341320241878431</v>
      </c>
      <c r="BP54">
        <v>-10.561509362047309</v>
      </c>
      <c r="BR54">
        <f t="shared" si="19"/>
        <v>4.2933629440484733E-3</v>
      </c>
      <c r="BS54">
        <f t="shared" si="8"/>
        <v>-8.5069181602674959E-3</v>
      </c>
      <c r="BT54">
        <f t="shared" si="9"/>
        <v>-1.610284195675904E-2</v>
      </c>
      <c r="BU54">
        <f t="shared" si="10"/>
        <v>-5.3445003834326599E-2</v>
      </c>
      <c r="BV54">
        <f t="shared" si="11"/>
        <v>2.1572916524312369E-2</v>
      </c>
      <c r="BW54">
        <f t="shared" si="12"/>
        <v>-1.4882812959598368E-2</v>
      </c>
      <c r="BX54">
        <f t="shared" si="13"/>
        <v>-1.9603132313219973E-2</v>
      </c>
      <c r="BZ54">
        <f t="shared" si="38"/>
        <v>1.7809698922097716E-2</v>
      </c>
      <c r="CA54">
        <f t="shared" si="39"/>
        <v>-1.917655881964464E-4</v>
      </c>
      <c r="CG54">
        <f t="shared" si="40"/>
        <v>1.481653898076439E-2</v>
      </c>
      <c r="CH54">
        <f t="shared" si="41"/>
        <v>-1.9568876012382667E-2</v>
      </c>
      <c r="CJ54">
        <f t="shared" si="20"/>
        <v>-1.8989342020585156</v>
      </c>
      <c r="CK54">
        <f t="shared" si="21"/>
        <v>7.2432361275641437</v>
      </c>
      <c r="CL54">
        <f t="shared" si="22"/>
        <v>-3.1983754728450196</v>
      </c>
      <c r="CM54">
        <f t="shared" si="23"/>
        <v>-4.0943705378307609</v>
      </c>
      <c r="CN54">
        <f t="shared" si="24"/>
        <v>-2.7504928854179895</v>
      </c>
      <c r="CP54">
        <f t="shared" si="14"/>
        <v>0.20341903927157284</v>
      </c>
      <c r="CQ54" s="20">
        <v>1359.626</v>
      </c>
      <c r="CR54">
        <f t="shared" si="15"/>
        <v>5.4379558540499119E-2</v>
      </c>
      <c r="CS54" s="20">
        <v>61.032759800000001</v>
      </c>
      <c r="CU54" s="20">
        <v>0.2631</v>
      </c>
      <c r="CV54">
        <f t="shared" si="42"/>
        <v>4.5302893276480622</v>
      </c>
    </row>
    <row r="55" spans="1:100" x14ac:dyDescent="0.2">
      <c r="A55">
        <f t="shared" si="43"/>
        <v>1992</v>
      </c>
      <c r="B55">
        <f t="shared" si="25"/>
        <v>1.0194516426919265E-2</v>
      </c>
      <c r="C55">
        <f t="shared" si="26"/>
        <v>1.3696348033887541E-2</v>
      </c>
      <c r="E55">
        <f t="shared" si="27"/>
        <v>1.5329241771542731E-2</v>
      </c>
      <c r="F55">
        <f t="shared" si="28"/>
        <v>7.1452309535547012E-3</v>
      </c>
      <c r="I55">
        <f t="shared" si="29"/>
        <v>4.2933629440484733E-3</v>
      </c>
      <c r="J55">
        <f t="shared" si="30"/>
        <v>4.3185316820706348E-3</v>
      </c>
      <c r="K55">
        <f t="shared" si="31"/>
        <v>5.1660360325071399E-3</v>
      </c>
      <c r="L55">
        <f t="shared" si="32"/>
        <v>1.0842869632471792E-2</v>
      </c>
      <c r="M55">
        <f t="shared" si="33"/>
        <v>5.6768335999646518E-3</v>
      </c>
      <c r="N55">
        <f t="shared" si="34"/>
        <v>1.5705472205337484E-3</v>
      </c>
      <c r="O55">
        <f t="shared" si="35"/>
        <v>-2.8699471583671244E-4</v>
      </c>
      <c r="P55">
        <f t="shared" si="36"/>
        <v>-0.15714025660090275</v>
      </c>
      <c r="AP55">
        <f t="shared" si="37"/>
        <v>1992</v>
      </c>
      <c r="AQ55" s="20">
        <v>25449.38</v>
      </c>
      <c r="AR55" s="20">
        <v>128843.762</v>
      </c>
      <c r="AS55" s="22">
        <v>1815.51</v>
      </c>
      <c r="AT55">
        <f t="shared" si="16"/>
        <v>233917138.34862</v>
      </c>
      <c r="AU55" s="20">
        <v>6973.39</v>
      </c>
      <c r="AV55" s="20">
        <v>1888.521</v>
      </c>
      <c r="AW55">
        <f t="shared" si="17"/>
        <v>2205.0390000000007</v>
      </c>
      <c r="AX55" s="20">
        <v>11066.95</v>
      </c>
      <c r="AY55">
        <f t="shared" si="1"/>
        <v>2.6638481335676606E-5</v>
      </c>
      <c r="AZ55" s="20">
        <v>169061.24799999999</v>
      </c>
      <c r="BB55">
        <f t="shared" si="2"/>
        <v>-1.893569682261431</v>
      </c>
      <c r="BC55">
        <f t="shared" si="3"/>
        <v>7.2324611585388467</v>
      </c>
      <c r="BD55">
        <f t="shared" si="4"/>
        <v>-3.188159586777469</v>
      </c>
      <c r="BE55">
        <f t="shared" si="5"/>
        <v>-4.4944670804230871</v>
      </c>
      <c r="BF55">
        <f t="shared" si="6"/>
        <v>-4.3395158676508681</v>
      </c>
      <c r="BG55">
        <f t="shared" si="7"/>
        <v>-2.7262978741318573</v>
      </c>
      <c r="BH55">
        <f t="shared" si="18"/>
        <v>-10.533153720836088</v>
      </c>
      <c r="BJ55">
        <v>-1.8939622465604207</v>
      </c>
      <c r="BK55">
        <v>7.252253733309038</v>
      </c>
      <c r="BL55">
        <v>-3.1815450388343338</v>
      </c>
      <c r="BM55">
        <v>-4.4685992279494524</v>
      </c>
      <c r="BN55">
        <v>-4.3548451094285952</v>
      </c>
      <c r="BO55">
        <v>-2.7207780385640112</v>
      </c>
      <c r="BP55">
        <v>-10.543348237263007</v>
      </c>
      <c r="BR55">
        <f t="shared" si="19"/>
        <v>3.9256429898970602E-4</v>
      </c>
      <c r="BS55">
        <f t="shared" si="8"/>
        <v>-1.9792574770191251E-2</v>
      </c>
      <c r="BT55">
        <f t="shared" si="9"/>
        <v>-6.6145479431352072E-3</v>
      </c>
      <c r="BU55">
        <f t="shared" si="10"/>
        <v>-2.5867852473634656E-2</v>
      </c>
      <c r="BV55">
        <f t="shared" si="11"/>
        <v>1.5329241777727098E-2</v>
      </c>
      <c r="BW55">
        <f t="shared" si="12"/>
        <v>-5.5198355678460764E-3</v>
      </c>
      <c r="BX55">
        <f t="shared" si="13"/>
        <v>1.0194516426919265E-2</v>
      </c>
      <c r="BZ55">
        <f t="shared" si="38"/>
        <v>2.1572916524312369E-2</v>
      </c>
      <c r="CA55">
        <f t="shared" si="39"/>
        <v>-1.9603132313219973E-2</v>
      </c>
      <c r="CG55">
        <f t="shared" si="40"/>
        <v>7.1452309535547012E-3</v>
      </c>
      <c r="CH55">
        <f t="shared" si="41"/>
        <v>1.3696348033887541E-2</v>
      </c>
      <c r="CJ55">
        <f t="shared" si="20"/>
        <v>-1.8896688836163722</v>
      </c>
      <c r="CK55">
        <f t="shared" si="21"/>
        <v>7.2574197693415448</v>
      </c>
      <c r="CL55">
        <f t="shared" si="22"/>
        <v>-3.1772265071522634</v>
      </c>
      <c r="CM55">
        <f t="shared" si="23"/>
        <v>-4.6257394845503548</v>
      </c>
      <c r="CN55">
        <f t="shared" si="24"/>
        <v>-2.7099351689315396</v>
      </c>
      <c r="CP55">
        <f t="shared" si="14"/>
        <v>0.19924541088556472</v>
      </c>
      <c r="CQ55" s="20">
        <v>1396.809</v>
      </c>
      <c r="CR55">
        <f t="shared" si="15"/>
        <v>5.4885777178068772E-2</v>
      </c>
      <c r="CS55" s="20">
        <v>61.068529499999997</v>
      </c>
      <c r="CU55" s="20">
        <v>4.4600000000000001E-2</v>
      </c>
      <c r="CV55">
        <f t="shared" si="42"/>
        <v>4.7323402316611656</v>
      </c>
    </row>
    <row r="56" spans="1:100" x14ac:dyDescent="0.2">
      <c r="A56">
        <f t="shared" si="43"/>
        <v>1993</v>
      </c>
      <c r="B56">
        <f t="shared" si="25"/>
        <v>2.1225643824358542E-3</v>
      </c>
      <c r="C56">
        <f t="shared" si="26"/>
        <v>3.0145338491082362E-4</v>
      </c>
      <c r="E56">
        <f t="shared" si="27"/>
        <v>-1.289127170812111E-2</v>
      </c>
      <c r="F56">
        <f t="shared" si="28"/>
        <v>-1.8706650469878971E-2</v>
      </c>
      <c r="I56">
        <f t="shared" si="29"/>
        <v>3.9256429898970602E-4</v>
      </c>
      <c r="J56">
        <f t="shared" si="30"/>
        <v>1.2598562136113081E-3</v>
      </c>
      <c r="K56">
        <f t="shared" si="31"/>
        <v>2.3320722776502465E-4</v>
      </c>
      <c r="L56">
        <f t="shared" si="32"/>
        <v>1.554380440086125E-3</v>
      </c>
      <c r="M56">
        <f t="shared" si="33"/>
        <v>1.3211732123211005E-3</v>
      </c>
      <c r="N56">
        <f t="shared" si="34"/>
        <v>2.7859916753661466E-4</v>
      </c>
      <c r="O56">
        <f t="shared" si="35"/>
        <v>1.0519517319359515E-3</v>
      </c>
      <c r="P56">
        <f t="shared" si="36"/>
        <v>-5.2848110701845107E-2</v>
      </c>
      <c r="AP56">
        <f t="shared" si="37"/>
        <v>1993</v>
      </c>
      <c r="AQ56" s="20">
        <v>25933.11</v>
      </c>
      <c r="AR56" s="20">
        <v>130527.072</v>
      </c>
      <c r="AS56" s="22">
        <v>1831.55</v>
      </c>
      <c r="AT56">
        <f t="shared" si="16"/>
        <v>239066858.7216</v>
      </c>
      <c r="AU56" s="20">
        <v>7216.27</v>
      </c>
      <c r="AV56" s="20">
        <v>1990.1130000000001</v>
      </c>
      <c r="AW56">
        <f t="shared" si="17"/>
        <v>2165.2170000000006</v>
      </c>
      <c r="AX56" s="20">
        <v>11371.6</v>
      </c>
      <c r="AY56">
        <f t="shared" si="1"/>
        <v>2.6936436460571824E-5</v>
      </c>
      <c r="AZ56" s="20">
        <v>171082.171</v>
      </c>
      <c r="BB56">
        <f t="shared" si="2"/>
        <v>-1.8866234425938342</v>
      </c>
      <c r="BC56">
        <f t="shared" si="3"/>
        <v>7.2423545621499263</v>
      </c>
      <c r="BD56">
        <f t="shared" si="4"/>
        <v>-3.1658057743360248</v>
      </c>
      <c r="BE56">
        <f t="shared" si="5"/>
        <v>-4.4539525522039423</v>
      </c>
      <c r="BF56">
        <f t="shared" si="6"/>
        <v>-4.3696233858692457</v>
      </c>
      <c r="BG56">
        <f t="shared" si="7"/>
        <v>-2.7110249541895195</v>
      </c>
      <c r="BH56">
        <f t="shared" si="18"/>
        <v>-10.522030672621845</v>
      </c>
      <c r="BJ56">
        <v>-1.8855259952843397</v>
      </c>
      <c r="BK56">
        <v>7.2536584669086768</v>
      </c>
      <c r="BL56">
        <v>-3.1644057713994029</v>
      </c>
      <c r="BM56">
        <v>-4.4396395714289625</v>
      </c>
      <c r="BN56">
        <v>-4.3567321141634707</v>
      </c>
      <c r="BO56">
        <v>-2.7051434999163728</v>
      </c>
      <c r="BP56">
        <v>-10.524153237004281</v>
      </c>
      <c r="BR56">
        <f t="shared" si="19"/>
        <v>-1.0974473094944592E-3</v>
      </c>
      <c r="BS56">
        <f t="shared" si="8"/>
        <v>-1.1303904758750427E-2</v>
      </c>
      <c r="BT56">
        <f t="shared" si="9"/>
        <v>-1.4000029366219024E-3</v>
      </c>
      <c r="BU56">
        <f t="shared" si="10"/>
        <v>-1.4312980774979778E-2</v>
      </c>
      <c r="BV56">
        <f t="shared" si="11"/>
        <v>-1.2891271705774976E-2</v>
      </c>
      <c r="BW56">
        <f t="shared" si="12"/>
        <v>-5.8814542731466801E-3</v>
      </c>
      <c r="BX56">
        <f t="shared" si="13"/>
        <v>2.1225643824358542E-3</v>
      </c>
      <c r="BZ56">
        <f t="shared" si="38"/>
        <v>1.5329241777727098E-2</v>
      </c>
      <c r="CA56">
        <f t="shared" si="39"/>
        <v>1.0194516426919265E-2</v>
      </c>
      <c r="CG56">
        <f t="shared" si="40"/>
        <v>-1.8706650469878971E-2</v>
      </c>
      <c r="CH56">
        <f t="shared" si="41"/>
        <v>3.0145338491082362E-4</v>
      </c>
      <c r="CJ56">
        <f t="shared" si="20"/>
        <v>-1.88513343098535</v>
      </c>
      <c r="CK56">
        <f t="shared" si="21"/>
        <v>7.2538916741364421</v>
      </c>
      <c r="CL56">
        <f t="shared" si="22"/>
        <v>-3.1631459151857917</v>
      </c>
      <c r="CM56">
        <f t="shared" si="23"/>
        <v>-4.4924876821308075</v>
      </c>
      <c r="CN56">
        <f t="shared" si="24"/>
        <v>-2.7035891194762867</v>
      </c>
      <c r="CP56">
        <f t="shared" si="14"/>
        <v>0.19040565971367271</v>
      </c>
      <c r="CQ56" s="20">
        <v>1439.3489999999999</v>
      </c>
      <c r="CR56">
        <f t="shared" si="15"/>
        <v>5.5502367436840387E-2</v>
      </c>
      <c r="CS56" s="20">
        <v>60.598728700000002</v>
      </c>
      <c r="CU56" s="20">
        <v>7.0599999999999996E-2</v>
      </c>
      <c r="CV56">
        <f t="shared" si="42"/>
        <v>5.0664434520164434</v>
      </c>
    </row>
    <row r="57" spans="1:100" x14ac:dyDescent="0.2">
      <c r="A57">
        <f t="shared" si="43"/>
        <v>1994</v>
      </c>
      <c r="B57">
        <f t="shared" si="25"/>
        <v>2.7836034516592889E-3</v>
      </c>
      <c r="C57">
        <f t="shared" si="26"/>
        <v>2.4044363408386167E-3</v>
      </c>
      <c r="E57">
        <f t="shared" si="27"/>
        <v>-1.8554779554455701E-2</v>
      </c>
      <c r="F57">
        <f t="shared" si="28"/>
        <v>-1.3664281458024882E-2</v>
      </c>
      <c r="I57">
        <f t="shared" si="29"/>
        <v>-1.0974473094944592E-3</v>
      </c>
      <c r="J57">
        <f t="shared" si="30"/>
        <v>6.7958847951574315E-4</v>
      </c>
      <c r="K57">
        <f t="shared" si="31"/>
        <v>7.7443573769884642E-4</v>
      </c>
      <c r="L57">
        <f t="shared" si="32"/>
        <v>1.6576460156656357E-3</v>
      </c>
      <c r="M57">
        <f t="shared" si="33"/>
        <v>8.8321027796678918E-4</v>
      </c>
      <c r="N57">
        <f t="shared" si="34"/>
        <v>6.6066108029014367E-4</v>
      </c>
      <c r="O57">
        <f t="shared" si="35"/>
        <v>-1.0821771402296366E-5</v>
      </c>
      <c r="P57">
        <f t="shared" si="36"/>
        <v>-6.9705626476564045E-2</v>
      </c>
      <c r="AP57">
        <f t="shared" si="37"/>
        <v>1994</v>
      </c>
      <c r="AQ57" s="20">
        <v>26470.12</v>
      </c>
      <c r="AR57" s="20">
        <v>133336.83199999999</v>
      </c>
      <c r="AS57" s="22">
        <v>1850.24</v>
      </c>
      <c r="AT57">
        <f t="shared" si="16"/>
        <v>246705140.03968</v>
      </c>
      <c r="AU57" s="20">
        <v>7495.89</v>
      </c>
      <c r="AV57" s="20">
        <v>2169.9169999999999</v>
      </c>
      <c r="AW57">
        <f t="shared" si="17"/>
        <v>2163.893</v>
      </c>
      <c r="AX57" s="20">
        <v>11829.7</v>
      </c>
      <c r="AY57">
        <f t="shared" si="1"/>
        <v>2.7512160647762966E-5</v>
      </c>
      <c r="AZ57" s="20">
        <v>173242.372</v>
      </c>
      <c r="BB57">
        <f t="shared" si="2"/>
        <v>-1.8786750585778749</v>
      </c>
      <c r="BC57">
        <f t="shared" si="3"/>
        <v>7.2612575292428509</v>
      </c>
      <c r="BD57">
        <f t="shared" si="4"/>
        <v>-3.1403367379052982</v>
      </c>
      <c r="BE57">
        <f t="shared" si="5"/>
        <v>-4.3800026902677489</v>
      </c>
      <c r="BF57">
        <f t="shared" si="6"/>
        <v>-4.3827826939502668</v>
      </c>
      <c r="BG57">
        <f t="shared" si="7"/>
        <v>-2.6840782898280695</v>
      </c>
      <c r="BH57">
        <f t="shared" si="18"/>
        <v>-10.500882445662532</v>
      </c>
      <c r="BJ57">
        <v>-1.8772124677168387</v>
      </c>
      <c r="BK57">
        <v>7.2587391301504445</v>
      </c>
      <c r="BL57">
        <v>-3.1449053779234228</v>
      </c>
      <c r="BM57">
        <v>-4.3979685225258232</v>
      </c>
      <c r="BN57">
        <v>-4.3642279143967011</v>
      </c>
      <c r="BO57">
        <v>-2.6866189510745047</v>
      </c>
      <c r="BP57">
        <v>-10.503666049114191</v>
      </c>
      <c r="BR57">
        <f t="shared" si="19"/>
        <v>-1.4625908610361726E-3</v>
      </c>
      <c r="BS57">
        <f t="shared" si="8"/>
        <v>2.5183990924064759E-3</v>
      </c>
      <c r="BT57">
        <f t="shared" si="9"/>
        <v>4.5686400181246256E-3</v>
      </c>
      <c r="BU57">
        <f t="shared" si="10"/>
        <v>1.7965832258074244E-2</v>
      </c>
      <c r="BV57">
        <f t="shared" si="11"/>
        <v>-1.8554779553565659E-2</v>
      </c>
      <c r="BW57">
        <f t="shared" si="12"/>
        <v>2.5406612464351497E-3</v>
      </c>
      <c r="BX57">
        <f t="shared" si="13"/>
        <v>2.7836034516592889E-3</v>
      </c>
      <c r="BZ57">
        <f t="shared" si="38"/>
        <v>-1.2891271705774976E-2</v>
      </c>
      <c r="CA57">
        <f t="shared" si="39"/>
        <v>2.1225643824358542E-3</v>
      </c>
      <c r="CG57">
        <f t="shared" si="40"/>
        <v>-1.3664281458024882E-2</v>
      </c>
      <c r="CH57">
        <f t="shared" si="41"/>
        <v>2.4044363408386167E-3</v>
      </c>
      <c r="CJ57">
        <f t="shared" si="20"/>
        <v>-1.8783099150263332</v>
      </c>
      <c r="CK57">
        <f t="shared" si="21"/>
        <v>7.2595135658881436</v>
      </c>
      <c r="CL57">
        <f t="shared" si="22"/>
        <v>-3.1442257894439072</v>
      </c>
      <c r="CM57">
        <f t="shared" si="23"/>
        <v>-4.467674149002387</v>
      </c>
      <c r="CN57">
        <f t="shared" si="24"/>
        <v>-2.684961305058839</v>
      </c>
      <c r="CP57">
        <f t="shared" si="14"/>
        <v>0.18292036146309712</v>
      </c>
      <c r="CQ57" s="20">
        <v>1488.779</v>
      </c>
      <c r="CR57">
        <f t="shared" si="15"/>
        <v>5.624375711179247E-2</v>
      </c>
      <c r="CS57" s="20">
        <v>59.777369100000001</v>
      </c>
      <c r="CU57" s="20">
        <v>-1.54E-2</v>
      </c>
      <c r="CV57">
        <f t="shared" si="42"/>
        <v>4.9884202228553907</v>
      </c>
    </row>
    <row r="58" spans="1:100" x14ac:dyDescent="0.2">
      <c r="A58">
        <f t="shared" si="43"/>
        <v>1995</v>
      </c>
      <c r="B58">
        <f t="shared" si="25"/>
        <v>-9.6726355334624259E-3</v>
      </c>
      <c r="C58">
        <f t="shared" si="26"/>
        <v>-1.0169888237394481E-2</v>
      </c>
      <c r="E58">
        <f t="shared" si="27"/>
        <v>-5.3129370559920376E-3</v>
      </c>
      <c r="F58">
        <f t="shared" si="28"/>
        <v>1.7260980481702826E-3</v>
      </c>
      <c r="I58">
        <f t="shared" si="29"/>
        <v>-1.4625908610361726E-3</v>
      </c>
      <c r="J58">
        <f t="shared" si="30"/>
        <v>-2.8017964726757194E-3</v>
      </c>
      <c r="K58">
        <f t="shared" si="31"/>
        <v>-5.2440431245536377E-3</v>
      </c>
      <c r="L58">
        <f t="shared" si="32"/>
        <v>-9.424651860399591E-3</v>
      </c>
      <c r="M58">
        <f t="shared" si="33"/>
        <v>-4.1806087358459525E-3</v>
      </c>
      <c r="N58">
        <f t="shared" si="34"/>
        <v>-1.9092724638900538E-3</v>
      </c>
      <c r="O58">
        <f t="shared" si="35"/>
        <v>1.873273327442429E-3</v>
      </c>
      <c r="P58">
        <f t="shared" si="36"/>
        <v>0.13852254855447488</v>
      </c>
      <c r="AP58">
        <f t="shared" si="37"/>
        <v>1995</v>
      </c>
      <c r="AQ58" s="20">
        <v>27078.35</v>
      </c>
      <c r="AR58" s="20">
        <v>135178.18400000001</v>
      </c>
      <c r="AS58" s="22">
        <v>1860.37</v>
      </c>
      <c r="AT58">
        <f t="shared" si="16"/>
        <v>251481438.16808</v>
      </c>
      <c r="AU58" s="20">
        <v>7717.1</v>
      </c>
      <c r="AV58" s="20">
        <v>2232.0749999999998</v>
      </c>
      <c r="AW58">
        <f t="shared" si="17"/>
        <v>2198.0850000000009</v>
      </c>
      <c r="AX58" s="20">
        <v>12147.26</v>
      </c>
      <c r="AY58">
        <f t="shared" si="1"/>
        <v>2.7786357640486526E-5</v>
      </c>
      <c r="AZ58" s="20">
        <v>175521.61799999999</v>
      </c>
      <c r="BB58">
        <f t="shared" si="2"/>
        <v>-1.8690276991954695</v>
      </c>
      <c r="BC58">
        <f t="shared" si="3"/>
        <v>7.267362246490439</v>
      </c>
      <c r="BD58">
        <f t="shared" si="4"/>
        <v>-3.1243235690120983</v>
      </c>
      <c r="BE58">
        <f t="shared" si="5"/>
        <v>-4.3648305687020672</v>
      </c>
      <c r="BF58">
        <f t="shared" si="6"/>
        <v>-4.3801756880538605</v>
      </c>
      <c r="BG58">
        <f t="shared" si="7"/>
        <v>-2.6706585848560613</v>
      </c>
      <c r="BH58">
        <f t="shared" si="18"/>
        <v>-10.490965390072812</v>
      </c>
      <c r="BJ58">
        <v>-1.8680358780183761</v>
      </c>
      <c r="BK58">
        <v>7.2656802910299652</v>
      </c>
      <c r="BL58">
        <v>-3.1232813057477715</v>
      </c>
      <c r="BM58">
        <v>-4.3479784081851323</v>
      </c>
      <c r="BN58">
        <v>-4.3748627509982061</v>
      </c>
      <c r="BO58">
        <v>-2.6655248744408473</v>
      </c>
      <c r="BP58">
        <v>-10.48129275453935</v>
      </c>
      <c r="BR58">
        <f t="shared" si="19"/>
        <v>-9.9182117709339934E-4</v>
      </c>
      <c r="BS58">
        <f t="shared" si="8"/>
        <v>1.681955460473894E-3</v>
      </c>
      <c r="BT58">
        <f t="shared" si="9"/>
        <v>-1.0422632643267704E-3</v>
      </c>
      <c r="BU58">
        <f t="shared" si="10"/>
        <v>-1.6852160516934944E-2</v>
      </c>
      <c r="BV58">
        <f t="shared" si="11"/>
        <v>-5.3129370556543876E-3</v>
      </c>
      <c r="BW58">
        <f t="shared" si="12"/>
        <v>-5.1337104152140434E-3</v>
      </c>
      <c r="BX58">
        <f t="shared" si="13"/>
        <v>-9.6726355334624259E-3</v>
      </c>
      <c r="BZ58">
        <f t="shared" si="38"/>
        <v>-1.8554779553565659E-2</v>
      </c>
      <c r="CA58">
        <f t="shared" si="39"/>
        <v>2.7836034516592889E-3</v>
      </c>
      <c r="CG58">
        <f t="shared" si="40"/>
        <v>1.7260980481702826E-3</v>
      </c>
      <c r="CH58">
        <f t="shared" si="41"/>
        <v>-1.0169888237394481E-2</v>
      </c>
      <c r="CJ58">
        <f t="shared" si="20"/>
        <v>-1.8694984688794123</v>
      </c>
      <c r="CK58">
        <f t="shared" si="21"/>
        <v>7.2604362479054112</v>
      </c>
      <c r="CL58">
        <f t="shared" si="22"/>
        <v>-3.1260831022204472</v>
      </c>
      <c r="CM58">
        <f t="shared" si="23"/>
        <v>-4.2094558596306575</v>
      </c>
      <c r="CN58">
        <f t="shared" si="24"/>
        <v>-2.6749495263012468</v>
      </c>
      <c r="CP58">
        <f t="shared" si="14"/>
        <v>0.18095315322138497</v>
      </c>
      <c r="CQ58" s="20">
        <v>1552.69</v>
      </c>
      <c r="CR58">
        <f t="shared" si="15"/>
        <v>5.7340642986001736E-2</v>
      </c>
      <c r="CS58" s="20">
        <v>59.648569799999997</v>
      </c>
      <c r="CU58" s="20">
        <v>0.34110000000000001</v>
      </c>
      <c r="CV58">
        <f t="shared" si="42"/>
        <v>6.6899703608713645</v>
      </c>
    </row>
    <row r="59" spans="1:100" x14ac:dyDescent="0.2">
      <c r="A59">
        <f t="shared" si="43"/>
        <v>1996</v>
      </c>
      <c r="B59">
        <f t="shared" si="25"/>
        <v>-5.0949337205281608E-3</v>
      </c>
      <c r="C59">
        <f t="shared" si="26"/>
        <v>-3.3670496103484523E-3</v>
      </c>
      <c r="E59">
        <f t="shared" si="27"/>
        <v>4.5471453573416032E-3</v>
      </c>
      <c r="F59">
        <f t="shared" si="28"/>
        <v>6.5626880553065654E-3</v>
      </c>
      <c r="I59">
        <f t="shared" si="29"/>
        <v>-9.9182117709339934E-4</v>
      </c>
      <c r="J59">
        <f t="shared" si="30"/>
        <v>-1.9318888699152981E-3</v>
      </c>
      <c r="K59">
        <f t="shared" si="31"/>
        <v>-2.2173408731362976E-3</v>
      </c>
      <c r="L59">
        <f t="shared" si="32"/>
        <v>-4.7322334893774133E-3</v>
      </c>
      <c r="M59">
        <f t="shared" si="33"/>
        <v>-2.5148926162411158E-3</v>
      </c>
      <c r="N59">
        <f t="shared" si="34"/>
        <v>-8.9693689008538949E-4</v>
      </c>
      <c r="O59">
        <f t="shared" si="35"/>
        <v>4.4872782564335653E-5</v>
      </c>
      <c r="P59">
        <f t="shared" si="36"/>
        <v>4.9326365795205183E-2</v>
      </c>
      <c r="AP59">
        <f t="shared" si="37"/>
        <v>1996</v>
      </c>
      <c r="AQ59" s="20">
        <v>27730.79</v>
      </c>
      <c r="AR59" s="20">
        <v>136991.959</v>
      </c>
      <c r="AS59" s="22">
        <v>1865.89</v>
      </c>
      <c r="AT59">
        <f t="shared" si="16"/>
        <v>255611926.37851003</v>
      </c>
      <c r="AU59" s="20">
        <v>7984.89</v>
      </c>
      <c r="AV59" s="20">
        <v>2401.5279999999998</v>
      </c>
      <c r="AW59">
        <f t="shared" si="17"/>
        <v>2219.1820000000007</v>
      </c>
      <c r="AX59" s="20">
        <v>12605.6</v>
      </c>
      <c r="AY59">
        <f t="shared" si="1"/>
        <v>2.8628889099045632E-5</v>
      </c>
      <c r="AZ59" s="20">
        <v>177983.731</v>
      </c>
      <c r="BB59">
        <f t="shared" si="2"/>
        <v>-1.8591487990155842</v>
      </c>
      <c r="BC59">
        <f t="shared" si="3"/>
        <v>7.2697235134812184</v>
      </c>
      <c r="BD59">
        <f t="shared" si="4"/>
        <v>-3.1041411414961413</v>
      </c>
      <c r="BE59">
        <f t="shared" si="5"/>
        <v>-4.3055869458042224</v>
      </c>
      <c r="BF59">
        <f t="shared" si="6"/>
        <v>-4.3845534877240153</v>
      </c>
      <c r="BG59">
        <f t="shared" si="7"/>
        <v>-2.64755098757285</v>
      </c>
      <c r="BH59">
        <f t="shared" si="18"/>
        <v>-10.461094241596392</v>
      </c>
      <c r="BJ59">
        <v>-1.8572416962696989</v>
      </c>
      <c r="BK59">
        <v>7.2730647114023235</v>
      </c>
      <c r="BL59">
        <v>-3.0990486368004917</v>
      </c>
      <c r="BM59">
        <v>-4.2912209078521828</v>
      </c>
      <c r="BN59">
        <v>-4.389100633081485</v>
      </c>
      <c r="BO59">
        <v>-2.641780038602755</v>
      </c>
      <c r="BP59">
        <v>-10.455999307875864</v>
      </c>
      <c r="BR59">
        <f t="shared" si="19"/>
        <v>-1.9071027458852363E-3</v>
      </c>
      <c r="BS59">
        <f t="shared" si="8"/>
        <v>-3.3411979211050991E-3</v>
      </c>
      <c r="BT59">
        <f t="shared" si="9"/>
        <v>-5.0925046956495912E-3</v>
      </c>
      <c r="BU59">
        <f t="shared" si="10"/>
        <v>-1.4366037952039612E-2</v>
      </c>
      <c r="BV59">
        <f t="shared" si="11"/>
        <v>4.5471453574696952E-3</v>
      </c>
      <c r="BW59">
        <f t="shared" si="12"/>
        <v>-5.7709489700950023E-3</v>
      </c>
      <c r="BX59">
        <f t="shared" si="13"/>
        <v>-5.0949337205281608E-3</v>
      </c>
      <c r="BZ59">
        <f t="shared" si="38"/>
        <v>-5.3129370556543876E-3</v>
      </c>
      <c r="CA59">
        <f t="shared" si="39"/>
        <v>-9.6726355334624259E-3</v>
      </c>
      <c r="CG59">
        <f t="shared" si="40"/>
        <v>6.5626880553065654E-3</v>
      </c>
      <c r="CH59">
        <f t="shared" si="41"/>
        <v>-3.3670496103484523E-3</v>
      </c>
      <c r="CJ59">
        <f t="shared" si="20"/>
        <v>-1.8582335174467923</v>
      </c>
      <c r="CK59">
        <f t="shared" si="21"/>
        <v>7.2708473705291876</v>
      </c>
      <c r="CL59">
        <f t="shared" si="22"/>
        <v>-3.1009805256704071</v>
      </c>
      <c r="CM59">
        <f t="shared" si="23"/>
        <v>-4.2418945420569774</v>
      </c>
      <c r="CN59">
        <f t="shared" si="24"/>
        <v>-2.6465122720921324</v>
      </c>
      <c r="CP59">
        <f t="shared" si="14"/>
        <v>0.176047312305642</v>
      </c>
      <c r="CQ59" s="20">
        <v>1620.9929999999999</v>
      </c>
      <c r="CR59">
        <f t="shared" si="15"/>
        <v>5.8454627509710325E-2</v>
      </c>
      <c r="CS59" s="20">
        <v>59.321230100000001</v>
      </c>
      <c r="CU59" s="20">
        <v>0.2026</v>
      </c>
      <c r="CV59">
        <f t="shared" si="42"/>
        <v>8.0453583559839021</v>
      </c>
    </row>
    <row r="60" spans="1:100" x14ac:dyDescent="0.2">
      <c r="A60">
        <f t="shared" si="43"/>
        <v>1997</v>
      </c>
      <c r="B60">
        <f t="shared" si="25"/>
        <v>-2.618522954392688E-3</v>
      </c>
      <c r="C60">
        <f t="shared" si="26"/>
        <v>-1.7083826945158537E-3</v>
      </c>
      <c r="E60">
        <f t="shared" si="27"/>
        <v>2.3552349689325326E-2</v>
      </c>
      <c r="F60">
        <f t="shared" si="28"/>
        <v>2.1827321606931856E-2</v>
      </c>
      <c r="I60">
        <f t="shared" si="29"/>
        <v>-1.9071027458852363E-3</v>
      </c>
      <c r="J60">
        <f t="shared" si="30"/>
        <v>-2.8003148184603177E-3</v>
      </c>
      <c r="K60">
        <f t="shared" si="31"/>
        <v>7.0358078013369775E-4</v>
      </c>
      <c r="L60">
        <f t="shared" si="32"/>
        <v>-1.911742079882E-3</v>
      </c>
      <c r="M60">
        <f t="shared" si="33"/>
        <v>-2.6153228600156973E-3</v>
      </c>
      <c r="N60">
        <f t="shared" si="34"/>
        <v>-1.1124949496766802E-6</v>
      </c>
      <c r="O60">
        <f t="shared" si="35"/>
        <v>-3.4275578023605681E-3</v>
      </c>
      <c r="P60">
        <f t="shared" si="36"/>
        <v>-3.3355472514512694E-3</v>
      </c>
      <c r="AP60">
        <f t="shared" si="37"/>
        <v>1997</v>
      </c>
      <c r="AQ60" s="20">
        <v>28483.71</v>
      </c>
      <c r="AR60" s="20">
        <v>139940.66899999999</v>
      </c>
      <c r="AS60" s="22">
        <v>1872.51</v>
      </c>
      <c r="AT60">
        <f t="shared" si="16"/>
        <v>262040302.10918999</v>
      </c>
      <c r="AU60" s="20">
        <v>8285.5</v>
      </c>
      <c r="AV60" s="20">
        <v>2629.2359999999999</v>
      </c>
      <c r="AW60">
        <f t="shared" si="17"/>
        <v>2251.3539999999994</v>
      </c>
      <c r="AX60" s="20">
        <v>13166.09</v>
      </c>
      <c r="AY60">
        <f t="shared" si="1"/>
        <v>2.9506512253142124E-5</v>
      </c>
      <c r="AZ60" s="20">
        <v>180589.24400000001</v>
      </c>
      <c r="BB60">
        <f t="shared" si="2"/>
        <v>-1.8468927372634618</v>
      </c>
      <c r="BC60">
        <f t="shared" si="3"/>
        <v>7.2800285135804632</v>
      </c>
      <c r="BD60">
        <f t="shared" si="4"/>
        <v>-3.0817180830894682</v>
      </c>
      <c r="BE60">
        <f t="shared" si="5"/>
        <v>-4.2295317724857258</v>
      </c>
      <c r="BF60">
        <f t="shared" si="6"/>
        <v>-4.3846932691787108</v>
      </c>
      <c r="BG60">
        <f t="shared" si="7"/>
        <v>-2.6185804973657048</v>
      </c>
      <c r="BH60">
        <f t="shared" si="18"/>
        <v>-10.430899564637354</v>
      </c>
      <c r="BJ60">
        <v>-1.8442322132491151</v>
      </c>
      <c r="BK60">
        <v>7.2797410936315057</v>
      </c>
      <c r="BL60">
        <v>-3.0718872493014633</v>
      </c>
      <c r="BM60">
        <v>-4.2319122615086808</v>
      </c>
      <c r="BN60">
        <v>-4.4082456188680847</v>
      </c>
      <c r="BO60">
        <v>-2.6161149230355738</v>
      </c>
      <c r="BP60">
        <v>-10.428281041682961</v>
      </c>
      <c r="BR60">
        <f t="shared" si="19"/>
        <v>-2.6605240143466879E-3</v>
      </c>
      <c r="BS60">
        <f t="shared" si="8"/>
        <v>2.8741994895753464E-4</v>
      </c>
      <c r="BT60">
        <f t="shared" si="9"/>
        <v>-9.8308337880048668E-3</v>
      </c>
      <c r="BU60">
        <f t="shared" si="10"/>
        <v>2.3804890229550679E-3</v>
      </c>
      <c r="BV60">
        <f t="shared" si="11"/>
        <v>2.3552349689373919E-2</v>
      </c>
      <c r="BW60">
        <f t="shared" si="12"/>
        <v>-2.4655743301309485E-3</v>
      </c>
      <c r="BX60">
        <f t="shared" si="13"/>
        <v>-2.618522954392688E-3</v>
      </c>
      <c r="BZ60">
        <f t="shared" si="38"/>
        <v>4.5471453574696952E-3</v>
      </c>
      <c r="CA60">
        <f t="shared" si="39"/>
        <v>-5.0949337205281608E-3</v>
      </c>
      <c r="CG60">
        <f t="shared" si="40"/>
        <v>2.1827321606931856E-2</v>
      </c>
      <c r="CH60">
        <f t="shared" si="41"/>
        <v>-1.7083826945158537E-3</v>
      </c>
      <c r="CJ60">
        <f t="shared" si="20"/>
        <v>-1.8461393159950004</v>
      </c>
      <c r="CK60">
        <f t="shared" si="21"/>
        <v>7.2804446744116396</v>
      </c>
      <c r="CL60">
        <f t="shared" si="22"/>
        <v>-3.0746875641199236</v>
      </c>
      <c r="CM60">
        <f t="shared" si="23"/>
        <v>-4.235247808760132</v>
      </c>
      <c r="CN60">
        <f t="shared" si="24"/>
        <v>-2.618026665115456</v>
      </c>
      <c r="CP60">
        <f t="shared" si="14"/>
        <v>0.17099640060184909</v>
      </c>
      <c r="CQ60" s="20">
        <v>1703.3219999999999</v>
      </c>
      <c r="CR60">
        <f t="shared" si="15"/>
        <v>5.9799864554160954E-2</v>
      </c>
      <c r="CS60" s="20">
        <v>59.420924800000002</v>
      </c>
      <c r="CU60" s="20">
        <v>0.31009999999999999</v>
      </c>
      <c r="CV60">
        <f t="shared" si="42"/>
        <v>10.54022398217451</v>
      </c>
    </row>
    <row r="61" spans="1:100" x14ac:dyDescent="0.2">
      <c r="A61">
        <f t="shared" si="43"/>
        <v>1998</v>
      </c>
      <c r="B61">
        <f t="shared" si="25"/>
        <v>2.9923119126262776E-3</v>
      </c>
      <c r="C61">
        <f t="shared" si="26"/>
        <v>3.4600752424223248E-3</v>
      </c>
      <c r="E61">
        <f t="shared" si="27"/>
        <v>-1.04013690165306E-3</v>
      </c>
      <c r="F61">
        <f t="shared" si="28"/>
        <v>-9.9750755120584893E-3</v>
      </c>
      <c r="I61">
        <f t="shared" si="29"/>
        <v>-2.6605240143466879E-3</v>
      </c>
      <c r="J61">
        <f t="shared" si="30"/>
        <v>-1.0324860417083117E-3</v>
      </c>
      <c r="K61">
        <f t="shared" si="31"/>
        <v>2.558775018588194E-3</v>
      </c>
      <c r="L61">
        <f t="shared" si="32"/>
        <v>2.199065742922085E-3</v>
      </c>
      <c r="M61">
        <f t="shared" si="33"/>
        <v>-3.5970927566610989E-4</v>
      </c>
      <c r="N61">
        <f t="shared" si="34"/>
        <v>1.1653114576862995E-3</v>
      </c>
      <c r="O61">
        <f t="shared" si="35"/>
        <v>-3.3136365834893042E-3</v>
      </c>
      <c r="P61">
        <f t="shared" si="36"/>
        <v>-0.10258514212024532</v>
      </c>
      <c r="AP61">
        <f t="shared" si="37"/>
        <v>1998</v>
      </c>
      <c r="AQ61" s="20">
        <v>29324.78</v>
      </c>
      <c r="AR61" s="20">
        <v>141904</v>
      </c>
      <c r="AS61" s="22">
        <v>1883.08</v>
      </c>
      <c r="AT61">
        <f t="shared" si="16"/>
        <v>267216584.31999999</v>
      </c>
      <c r="AU61" s="20">
        <v>8725.59</v>
      </c>
      <c r="AV61" s="20">
        <v>2856.9380000000001</v>
      </c>
      <c r="AW61">
        <f t="shared" si="17"/>
        <v>2173.6620000000003</v>
      </c>
      <c r="AX61" s="20">
        <v>13756.19</v>
      </c>
      <c r="AY61">
        <f t="shared" si="1"/>
        <v>3.0540815484235812E-5</v>
      </c>
      <c r="AZ61" s="20">
        <v>183155.63200000001</v>
      </c>
      <c r="BB61">
        <f t="shared" si="2"/>
        <v>-1.8319033471226689</v>
      </c>
      <c r="BC61">
        <f t="shared" si="3"/>
        <v>7.2854785462816354</v>
      </c>
      <c r="BD61">
        <f t="shared" si="4"/>
        <v>-3.0440761519240338</v>
      </c>
      <c r="BE61">
        <f t="shared" si="5"/>
        <v>-4.1605858175746695</v>
      </c>
      <c r="BF61">
        <f t="shared" si="6"/>
        <v>-4.4339229366721113</v>
      </c>
      <c r="BG61">
        <f t="shared" si="7"/>
        <v>-2.5888473348734506</v>
      </c>
      <c r="BH61">
        <f t="shared" si="18"/>
        <v>-10.396446556361463</v>
      </c>
      <c r="BJ61">
        <v>-1.82871125915538</v>
      </c>
      <c r="BK61">
        <v>7.2840298503042895</v>
      </c>
      <c r="BL61">
        <v>-3.0422822171622359</v>
      </c>
      <c r="BM61">
        <v>-4.1765401791803738</v>
      </c>
      <c r="BN61">
        <v>-4.4328827997704767</v>
      </c>
      <c r="BO61">
        <v>-2.590172474364953</v>
      </c>
      <c r="BP61">
        <v>-10.399438868274089</v>
      </c>
      <c r="BR61">
        <f t="shared" si="19"/>
        <v>-3.1920879672888702E-3</v>
      </c>
      <c r="BS61">
        <f t="shared" si="8"/>
        <v>1.4486959773458707E-3</v>
      </c>
      <c r="BT61">
        <f t="shared" si="9"/>
        <v>-1.7939347617978996E-3</v>
      </c>
      <c r="BU61">
        <f t="shared" si="10"/>
        <v>1.5954361605704293E-2</v>
      </c>
      <c r="BV61">
        <f t="shared" si="11"/>
        <v>-1.0401369016346251E-3</v>
      </c>
      <c r="BW61">
        <f t="shared" si="12"/>
        <v>1.3251394915023695E-3</v>
      </c>
      <c r="BX61">
        <f t="shared" si="13"/>
        <v>2.9923119126262776E-3</v>
      </c>
      <c r="BZ61">
        <f t="shared" si="38"/>
        <v>2.3552349689373919E-2</v>
      </c>
      <c r="CA61">
        <f t="shared" si="39"/>
        <v>-2.618522954392688E-3</v>
      </c>
      <c r="CG61">
        <f t="shared" si="40"/>
        <v>-9.9750755120584893E-3</v>
      </c>
      <c r="CH61">
        <f t="shared" si="41"/>
        <v>3.4600752424223248E-3</v>
      </c>
      <c r="CJ61">
        <f t="shared" si="20"/>
        <v>-1.8313717831697267</v>
      </c>
      <c r="CK61">
        <f t="shared" si="21"/>
        <v>7.286588625322878</v>
      </c>
      <c r="CL61">
        <f t="shared" si="22"/>
        <v>-3.043314703203944</v>
      </c>
      <c r="CM61">
        <f t="shared" si="23"/>
        <v>-4.2791253213006195</v>
      </c>
      <c r="CN61">
        <f t="shared" si="24"/>
        <v>-2.5879734086220307</v>
      </c>
      <c r="CP61">
        <f t="shared" si="14"/>
        <v>0.15801337434275045</v>
      </c>
      <c r="CQ61" s="20">
        <v>1805.788</v>
      </c>
      <c r="CR61">
        <f t="shared" si="15"/>
        <v>6.1578910395917723E-2</v>
      </c>
      <c r="CS61" s="20">
        <v>60.392289400000003</v>
      </c>
      <c r="CU61" s="20">
        <v>0.26669999999999999</v>
      </c>
      <c r="CV61">
        <f t="shared" si="42"/>
        <v>13.351301718220451</v>
      </c>
    </row>
    <row r="62" spans="1:100" x14ac:dyDescent="0.2">
      <c r="A62">
        <f t="shared" si="43"/>
        <v>1999</v>
      </c>
      <c r="B62">
        <f t="shared" si="25"/>
        <v>1.1162803632091212E-2</v>
      </c>
      <c r="C62">
        <f t="shared" si="26"/>
        <v>1.0628268014715623E-2</v>
      </c>
      <c r="E62">
        <f t="shared" si="27"/>
        <v>-3.0417938648844558E-3</v>
      </c>
      <c r="F62">
        <f t="shared" si="28"/>
        <v>-2.647202264246854E-3</v>
      </c>
      <c r="I62">
        <f t="shared" si="29"/>
        <v>-3.1920879672888702E-3</v>
      </c>
      <c r="J62">
        <f t="shared" si="30"/>
        <v>4.6764613402583655E-4</v>
      </c>
      <c r="K62">
        <f t="shared" si="31"/>
        <v>7.204844090354736E-3</v>
      </c>
      <c r="L62">
        <f t="shared" si="32"/>
        <v>9.5668543915052012E-3</v>
      </c>
      <c r="M62">
        <f t="shared" si="33"/>
        <v>2.3620103011504643E-3</v>
      </c>
      <c r="N62">
        <f t="shared" si="34"/>
        <v>3.0595466821911541E-3</v>
      </c>
      <c r="O62">
        <f t="shared" si="35"/>
        <v>-5.9554797292352855E-3</v>
      </c>
      <c r="P62">
        <f t="shared" si="36"/>
        <v>-0.21550978476356103</v>
      </c>
      <c r="AP62">
        <f t="shared" si="37"/>
        <v>1999</v>
      </c>
      <c r="AQ62" s="20">
        <v>30299.85</v>
      </c>
      <c r="AR62" s="20">
        <v>144471</v>
      </c>
      <c r="AS62" s="22">
        <v>1886.01</v>
      </c>
      <c r="AT62">
        <f t="shared" si="16"/>
        <v>272473750.70999998</v>
      </c>
      <c r="AU62" s="20">
        <v>9185.2099999999991</v>
      </c>
      <c r="AV62" s="20">
        <v>3084.1019999999999</v>
      </c>
      <c r="AW62">
        <f t="shared" si="17"/>
        <v>2140.7280000000028</v>
      </c>
      <c r="AX62" s="20">
        <v>14410.04</v>
      </c>
      <c r="AY62">
        <f t="shared" si="1"/>
        <v>3.1673666846133949E-5</v>
      </c>
      <c r="AZ62" s="20">
        <v>185686.74100000001</v>
      </c>
      <c r="BB62">
        <f t="shared" si="2"/>
        <v>-1.8129183036938306</v>
      </c>
      <c r="BC62">
        <f t="shared" si="3"/>
        <v>7.2912364950740525</v>
      </c>
      <c r="BD62">
        <f t="shared" si="4"/>
        <v>-3.0064664839319435</v>
      </c>
      <c r="BE62">
        <f t="shared" si="5"/>
        <v>-4.0978005366177364</v>
      </c>
      <c r="BF62">
        <f t="shared" si="6"/>
        <v>-4.4629151076026501</v>
      </c>
      <c r="BG62">
        <f t="shared" si="7"/>
        <v>-2.5561358798441685</v>
      </c>
      <c r="BH62">
        <f t="shared" si="18"/>
        <v>-10.360024921162662</v>
      </c>
      <c r="BJ62">
        <v>-1.8108033299699944</v>
      </c>
      <c r="BK62">
        <v>7.2842968390916356</v>
      </c>
      <c r="BL62">
        <v>-3.0122730055977884</v>
      </c>
      <c r="BM62">
        <v>-4.1312159825301302</v>
      </c>
      <c r="BN62">
        <v>-4.4598733137377726</v>
      </c>
      <c r="BO62">
        <v>-2.5659854807477238</v>
      </c>
      <c r="BP62">
        <v>-10.371187724794753</v>
      </c>
      <c r="BR62">
        <f t="shared" si="19"/>
        <v>-2.1149737238361777E-3</v>
      </c>
      <c r="BS62">
        <f t="shared" si="8"/>
        <v>6.9396559824168591E-3</v>
      </c>
      <c r="BT62">
        <f t="shared" si="9"/>
        <v>5.8065216658449437E-3</v>
      </c>
      <c r="BU62">
        <f t="shared" si="10"/>
        <v>3.3415445912393871E-2</v>
      </c>
      <c r="BV62">
        <f t="shared" si="11"/>
        <v>-3.0417938648774623E-3</v>
      </c>
      <c r="BW62">
        <f t="shared" si="12"/>
        <v>9.8496009035553556E-3</v>
      </c>
      <c r="BX62">
        <f t="shared" si="13"/>
        <v>1.1162803632091212E-2</v>
      </c>
      <c r="BZ62">
        <f t="shared" si="38"/>
        <v>-1.0401369016346251E-3</v>
      </c>
      <c r="CA62">
        <f t="shared" si="39"/>
        <v>2.9923119126262776E-3</v>
      </c>
      <c r="CG62">
        <f t="shared" si="40"/>
        <v>-2.647202264246854E-3</v>
      </c>
      <c r="CH62">
        <f t="shared" si="41"/>
        <v>1.0628268014715623E-2</v>
      </c>
      <c r="CJ62">
        <f t="shared" si="20"/>
        <v>-1.8139954179372832</v>
      </c>
      <c r="CK62">
        <f t="shared" si="21"/>
        <v>7.2915016831819903</v>
      </c>
      <c r="CL62">
        <f t="shared" si="22"/>
        <v>-3.0118053594637626</v>
      </c>
      <c r="CM62">
        <f t="shared" si="23"/>
        <v>-4.346725767293691</v>
      </c>
      <c r="CN62">
        <f t="shared" si="24"/>
        <v>-2.5564186263562187</v>
      </c>
      <c r="CP62">
        <f t="shared" si="14"/>
        <v>0.1485580886659581</v>
      </c>
      <c r="CQ62" s="20">
        <v>1920.096</v>
      </c>
      <c r="CR62">
        <f t="shared" si="15"/>
        <v>6.336981866246863E-2</v>
      </c>
      <c r="CS62" s="20">
        <v>60.386478500000003</v>
      </c>
      <c r="CU62" s="20">
        <v>0.1953</v>
      </c>
      <c r="CV62">
        <f t="shared" si="42"/>
        <v>15.958810943788906</v>
      </c>
    </row>
    <row r="63" spans="1:100" x14ac:dyDescent="0.2">
      <c r="A63">
        <f t="shared" ref="A63:A88" si="44">(A62+1)</f>
        <v>2000</v>
      </c>
      <c r="B63">
        <f t="shared" si="25"/>
        <v>7.3520323652580544E-3</v>
      </c>
      <c r="C63">
        <f t="shared" si="26"/>
        <v>5.3579500953100231E-3</v>
      </c>
      <c r="E63">
        <f t="shared" si="27"/>
        <v>-1.8360479566041466E-2</v>
      </c>
      <c r="F63">
        <f t="shared" si="28"/>
        <v>-1.7206529246572129E-2</v>
      </c>
      <c r="I63">
        <f t="shared" si="29"/>
        <v>-2.1149737238361777E-3</v>
      </c>
      <c r="J63">
        <f t="shared" si="30"/>
        <v>9.9651377941163514E-4</v>
      </c>
      <c r="K63">
        <f t="shared" si="31"/>
        <v>3.7116844196911141E-3</v>
      </c>
      <c r="L63">
        <f t="shared" si="32"/>
        <v>5.6841085555462065E-3</v>
      </c>
      <c r="M63">
        <f t="shared" si="33"/>
        <v>1.972424135855091E-3</v>
      </c>
      <c r="N63">
        <f t="shared" si="34"/>
        <v>1.8701907760852613E-3</v>
      </c>
      <c r="O63">
        <f t="shared" si="35"/>
        <v>-2.3124566706633691E-3</v>
      </c>
      <c r="P63">
        <f t="shared" si="36"/>
        <v>-0.11124418086416807</v>
      </c>
      <c r="AP63">
        <f t="shared" si="37"/>
        <v>2000</v>
      </c>
      <c r="AQ63" s="20">
        <v>31392.1</v>
      </c>
      <c r="AR63" s="20">
        <v>147460</v>
      </c>
      <c r="AS63" s="22">
        <v>1887.58</v>
      </c>
      <c r="AT63">
        <f t="shared" si="16"/>
        <v>278342546.80000001</v>
      </c>
      <c r="AU63" s="20">
        <v>9651.99</v>
      </c>
      <c r="AV63" s="20">
        <v>3272.1689999999999</v>
      </c>
      <c r="AW63">
        <f t="shared" si="17"/>
        <v>2080.6610000000001</v>
      </c>
      <c r="AX63" s="20">
        <v>15004.82</v>
      </c>
      <c r="AY63">
        <f t="shared" si="1"/>
        <v>3.2397885813346694E-5</v>
      </c>
      <c r="AZ63" s="20">
        <v>188159.28599999999</v>
      </c>
      <c r="BB63">
        <f t="shared" si="2"/>
        <v>-1.7907326011573521</v>
      </c>
      <c r="BC63">
        <f t="shared" si="3"/>
        <v>7.2993189468322583</v>
      </c>
      <c r="BD63">
        <f t="shared" si="4"/>
        <v>-2.9701247583526604</v>
      </c>
      <c r="BE63">
        <f t="shared" si="5"/>
        <v>-4.0518358022867904</v>
      </c>
      <c r="BF63">
        <f t="shared" si="6"/>
        <v>-4.5046032383694978</v>
      </c>
      <c r="BG63">
        <f t="shared" si="7"/>
        <v>-2.5289173872411603</v>
      </c>
      <c r="BH63">
        <f t="shared" si="18"/>
        <v>-10.337417389969524</v>
      </c>
      <c r="BJ63">
        <v>-1.7911376350978698</v>
      </c>
      <c r="BK63">
        <v>7.2791369766107774</v>
      </c>
      <c r="BL63">
        <v>-2.9841827258141498</v>
      </c>
      <c r="BM63">
        <v>-4.0995283871564174</v>
      </c>
      <c r="BN63">
        <v>-4.486242758803459</v>
      </c>
      <c r="BO63">
        <v>-2.545377207390187</v>
      </c>
      <c r="BP63">
        <v>-10.344769422334782</v>
      </c>
      <c r="BR63">
        <f t="shared" si="19"/>
        <v>4.0503394051771835E-4</v>
      </c>
      <c r="BS63">
        <f t="shared" si="8"/>
        <v>2.0181970221480938E-2</v>
      </c>
      <c r="BT63">
        <f t="shared" si="9"/>
        <v>1.4057967461489351E-2</v>
      </c>
      <c r="BU63">
        <f t="shared" si="10"/>
        <v>4.7692584869627019E-2</v>
      </c>
      <c r="BV63">
        <f t="shared" si="11"/>
        <v>-1.8360479566038812E-2</v>
      </c>
      <c r="BW63">
        <f t="shared" si="12"/>
        <v>1.6459820149026694E-2</v>
      </c>
      <c r="BX63">
        <f t="shared" si="13"/>
        <v>7.3520323652580544E-3</v>
      </c>
      <c r="BZ63">
        <f t="shared" si="38"/>
        <v>-3.0417938648774623E-3</v>
      </c>
      <c r="CA63">
        <f t="shared" si="39"/>
        <v>1.1162803632091212E-2</v>
      </c>
      <c r="CG63">
        <f t="shared" si="40"/>
        <v>-1.7206529246572129E-2</v>
      </c>
      <c r="CH63">
        <f t="shared" si="41"/>
        <v>5.3579500953100231E-3</v>
      </c>
      <c r="CJ63">
        <f t="shared" si="20"/>
        <v>-1.793252608821706</v>
      </c>
      <c r="CK63">
        <f t="shared" si="21"/>
        <v>7.2828486610304681</v>
      </c>
      <c r="CL63">
        <f t="shared" si="22"/>
        <v>-2.9831862120347381</v>
      </c>
      <c r="CM63">
        <f t="shared" si="23"/>
        <v>-4.2107725680205856</v>
      </c>
      <c r="CN63">
        <f t="shared" si="24"/>
        <v>-2.5396930988346407</v>
      </c>
      <c r="CP63">
        <f t="shared" si="14"/>
        <v>0.13866617526901356</v>
      </c>
      <c r="CQ63" s="20">
        <v>2041.364</v>
      </c>
      <c r="CR63">
        <f t="shared" si="15"/>
        <v>6.5027952892606738E-2</v>
      </c>
      <c r="CS63" s="20">
        <v>61.357171600000001</v>
      </c>
      <c r="CU63" s="20">
        <v>-0.1014</v>
      </c>
      <c r="CV63">
        <f t="shared" si="42"/>
        <v>14.34058751408871</v>
      </c>
    </row>
    <row r="64" spans="1:100" x14ac:dyDescent="0.2">
      <c r="A64">
        <f t="shared" si="44"/>
        <v>2001</v>
      </c>
      <c r="B64">
        <f t="shared" si="25"/>
        <v>-1.1858632054360996E-2</v>
      </c>
      <c r="C64">
        <f t="shared" si="26"/>
        <v>-1.3171972131892997E-2</v>
      </c>
      <c r="E64">
        <f t="shared" si="27"/>
        <v>1.0189108554955577E-2</v>
      </c>
      <c r="F64">
        <f t="shared" si="28"/>
        <v>1.7154433031881817E-2</v>
      </c>
      <c r="I64">
        <f t="shared" si="29"/>
        <v>4.0503394051771835E-4</v>
      </c>
      <c r="J64">
        <f t="shared" si="30"/>
        <v>-2.7245627366000043E-3</v>
      </c>
      <c r="K64">
        <f t="shared" si="31"/>
        <v>-6.1507491201074037E-3</v>
      </c>
      <c r="L64">
        <f t="shared" si="32"/>
        <v>-1.0492523636446436E-2</v>
      </c>
      <c r="M64">
        <f t="shared" si="33"/>
        <v>-4.3417745163390319E-3</v>
      </c>
      <c r="N64">
        <f t="shared" si="34"/>
        <v>-2.6131935697324585E-3</v>
      </c>
      <c r="O64">
        <f t="shared" si="35"/>
        <v>2.7588363843721333E-3</v>
      </c>
      <c r="P64">
        <f t="shared" si="36"/>
        <v>0.25635531658950023</v>
      </c>
      <c r="AP64">
        <f t="shared" si="37"/>
        <v>2001</v>
      </c>
      <c r="AQ64" s="20">
        <v>32555.8</v>
      </c>
      <c r="AR64" s="20">
        <v>147005</v>
      </c>
      <c r="AS64" s="22">
        <v>1866.69</v>
      </c>
      <c r="AT64">
        <f t="shared" si="16"/>
        <v>274412763.44999999</v>
      </c>
      <c r="AU64" s="20">
        <v>9895.09</v>
      </c>
      <c r="AV64" s="20">
        <v>3141.53</v>
      </c>
      <c r="AW64">
        <f t="shared" si="17"/>
        <v>2118</v>
      </c>
      <c r="AX64" s="20">
        <v>15154.62</v>
      </c>
      <c r="AY64">
        <f t="shared" si="1"/>
        <v>3.258953250970967E-5</v>
      </c>
      <c r="AZ64" s="20">
        <v>190524.505</v>
      </c>
      <c r="BB64">
        <f t="shared" si="2"/>
        <v>-1.7668252812794829</v>
      </c>
      <c r="BC64">
        <f t="shared" si="3"/>
        <v>7.2726078663181699</v>
      </c>
      <c r="BD64">
        <f t="shared" si="4"/>
        <v>-2.9577421469486209</v>
      </c>
      <c r="BE64">
        <f t="shared" si="5"/>
        <v>-4.1050708790710706</v>
      </c>
      <c r="BF64">
        <f t="shared" si="6"/>
        <v>-4.49930857428535</v>
      </c>
      <c r="BG64">
        <f t="shared" si="7"/>
        <v>-2.5314753855020888</v>
      </c>
      <c r="BH64">
        <f t="shared" ref="BH64:BH69" si="45">LN(AY64)</f>
        <v>-10.331519409810825</v>
      </c>
      <c r="BJ64">
        <v>-1.7706777906518532</v>
      </c>
      <c r="BK64">
        <v>7.2682424354330655</v>
      </c>
      <c r="BL64">
        <v>-2.9594163973299867</v>
      </c>
      <c r="BM64">
        <v>-4.0797826627520326</v>
      </c>
      <c r="BN64">
        <v>-4.5094976828403066</v>
      </c>
      <c r="BO64">
        <v>-2.5286135608536986</v>
      </c>
      <c r="BP64">
        <v>-10.319660777756464</v>
      </c>
      <c r="BR64">
        <f t="shared" ref="BR64:BX65" si="46">(BB64-BJ64)</f>
        <v>3.8525093723702497E-3</v>
      </c>
      <c r="BS64">
        <f t="shared" si="46"/>
        <v>4.3654308851044377E-3</v>
      </c>
      <c r="BT64">
        <f t="shared" si="46"/>
        <v>1.6742503813658161E-3</v>
      </c>
      <c r="BU64">
        <f t="shared" si="46"/>
        <v>-2.5288216319037993E-2</v>
      </c>
      <c r="BV64">
        <f t="shared" si="46"/>
        <v>1.0189108554956583E-2</v>
      </c>
      <c r="BW64">
        <f t="shared" si="46"/>
        <v>-2.8618246483902432E-3</v>
      </c>
      <c r="BX64">
        <f t="shared" si="46"/>
        <v>-1.1858632054360996E-2</v>
      </c>
      <c r="BZ64">
        <f t="shared" ref="BZ64:BZ69" si="47">(BV63)</f>
        <v>-1.8360479566038812E-2</v>
      </c>
      <c r="CA64">
        <f t="shared" ref="CA64:CA69" si="48">(BX63)</f>
        <v>7.3520323652580544E-3</v>
      </c>
      <c r="CG64">
        <f t="shared" ref="CG64:CG69" si="49">(BV64-$CC$33*BZ64)</f>
        <v>1.7154433031881817E-2</v>
      </c>
      <c r="CH64">
        <f t="shared" ref="CH64:CH69" si="50">(BX64-$CC$41*CA64)</f>
        <v>-1.3171972131892997E-2</v>
      </c>
      <c r="CJ64">
        <f t="shared" si="20"/>
        <v>-1.7702727567113354</v>
      </c>
      <c r="CK64">
        <f t="shared" si="21"/>
        <v>7.2620916863129583</v>
      </c>
      <c r="CL64">
        <f t="shared" si="22"/>
        <v>-2.9621409600665869</v>
      </c>
      <c r="CM64">
        <f t="shared" si="23"/>
        <v>-3.8234273461625325</v>
      </c>
      <c r="CN64">
        <f t="shared" si="24"/>
        <v>-2.539106084490145</v>
      </c>
      <c r="CP64">
        <f t="shared" si="14"/>
        <v>0.1397593605118439</v>
      </c>
      <c r="CQ64" s="20">
        <v>2140.3879999999999</v>
      </c>
      <c r="CR64">
        <f t="shared" si="15"/>
        <v>6.5745212834579403E-2</v>
      </c>
      <c r="CS64" s="20">
        <v>61.349046399999999</v>
      </c>
      <c r="CU64" s="20">
        <v>-0.13039999999999999</v>
      </c>
      <c r="CV64">
        <f t="shared" si="42"/>
        <v>12.470574902251544</v>
      </c>
    </row>
    <row r="65" spans="1:100" x14ac:dyDescent="0.2">
      <c r="A65">
        <f t="shared" si="44"/>
        <v>2002</v>
      </c>
      <c r="B65">
        <f t="shared" si="25"/>
        <v>-1.1803343160847746E-2</v>
      </c>
      <c r="C65">
        <f t="shared" si="26"/>
        <v>-9.6849606554476504E-3</v>
      </c>
      <c r="E65">
        <f t="shared" si="27"/>
        <v>1.6903980027211114E-2</v>
      </c>
      <c r="F65">
        <f t="shared" si="28"/>
        <v>1.3038588224093201E-2</v>
      </c>
      <c r="I65">
        <f t="shared" si="29"/>
        <v>3.8525093723702497E-3</v>
      </c>
      <c r="J65">
        <f t="shared" si="30"/>
        <v>-7.6875324865698666E-4</v>
      </c>
      <c r="K65">
        <f t="shared" si="31"/>
        <v>-6.919317887017864E-3</v>
      </c>
      <c r="L65">
        <f t="shared" si="32"/>
        <v>-9.5073621157057281E-3</v>
      </c>
      <c r="M65">
        <f t="shared" si="33"/>
        <v>-2.5880442286878641E-3</v>
      </c>
      <c r="N65">
        <f t="shared" si="34"/>
        <v>-3.2036472410011283E-3</v>
      </c>
      <c r="O65">
        <f t="shared" si="35"/>
        <v>5.3998257127847067E-3</v>
      </c>
      <c r="P65">
        <f t="shared" si="36"/>
        <v>0.25487380495087553</v>
      </c>
      <c r="AP65">
        <f t="shared" si="37"/>
        <v>2002</v>
      </c>
      <c r="AQ65" s="20">
        <v>33606.910000000003</v>
      </c>
      <c r="AR65" s="20">
        <v>145803</v>
      </c>
      <c r="AS65" s="22">
        <v>1847.99</v>
      </c>
      <c r="AT65">
        <f t="shared" si="16"/>
        <v>269442485.97000003</v>
      </c>
      <c r="AU65" s="20">
        <v>10149.25</v>
      </c>
      <c r="AV65" s="20">
        <v>3156.3719999999998</v>
      </c>
      <c r="AW65">
        <f t="shared" si="17"/>
        <v>2112.9680000000008</v>
      </c>
      <c r="AX65" s="20">
        <v>15418.59</v>
      </c>
      <c r="AY65">
        <f t="shared" ref="AY65:AY82" si="51">((AX65/(AQ65^$B$3*AT65^(1-$B$3)))^(1/(1-$B$3)))</f>
        <v>3.3432586406468151E-5</v>
      </c>
      <c r="AZ65" s="20">
        <v>192719.79500000001</v>
      </c>
      <c r="BB65">
        <f t="shared" si="2"/>
        <v>-1.746505593999643</v>
      </c>
      <c r="BC65">
        <f t="shared" si="3"/>
        <v>7.2428729418394724</v>
      </c>
      <c r="BD65">
        <f t="shared" si="4"/>
        <v>-2.9438374834546046</v>
      </c>
      <c r="BE65">
        <f t="shared" si="5"/>
        <v>-4.1118140278268109</v>
      </c>
      <c r="BF65">
        <f t="shared" si="6"/>
        <v>-4.5131437004119555</v>
      </c>
      <c r="BG65">
        <f t="shared" si="7"/>
        <v>-2.5256633703210603</v>
      </c>
      <c r="BH65">
        <f t="shared" si="45"/>
        <v>-10.305979492697658</v>
      </c>
      <c r="BJ65">
        <v>-1.7503233712557051</v>
      </c>
      <c r="BK65">
        <v>7.2544964378083225</v>
      </c>
      <c r="BL65">
        <v>-2.9371562798414224</v>
      </c>
      <c r="BM65">
        <v>-4.0627432192253261</v>
      </c>
      <c r="BN65">
        <v>-4.5300476804391669</v>
      </c>
      <c r="BO65">
        <v>-2.5133579216222284</v>
      </c>
      <c r="BP65">
        <v>-10.29417614953681</v>
      </c>
      <c r="BR65">
        <f t="shared" si="46"/>
        <v>3.8177772560621381E-3</v>
      </c>
      <c r="BS65">
        <f t="shared" si="46"/>
        <v>-1.162349596885015E-2</v>
      </c>
      <c r="BT65">
        <f t="shared" si="46"/>
        <v>-6.6812036131822516E-3</v>
      </c>
      <c r="BU65">
        <f t="shared" si="46"/>
        <v>-4.9070808601484828E-2</v>
      </c>
      <c r="BV65">
        <f t="shared" si="46"/>
        <v>1.6903980027211496E-2</v>
      </c>
      <c r="BW65">
        <f t="shared" si="46"/>
        <v>-1.2305448698831878E-2</v>
      </c>
      <c r="BX65">
        <f t="shared" si="46"/>
        <v>-1.1803343160847746E-2</v>
      </c>
      <c r="BZ65">
        <f t="shared" si="47"/>
        <v>1.0189108554956583E-2</v>
      </c>
      <c r="CA65">
        <f t="shared" si="48"/>
        <v>-1.1858632054360996E-2</v>
      </c>
      <c r="CG65">
        <f t="shared" si="49"/>
        <v>1.3038588224093201E-2</v>
      </c>
      <c r="CH65">
        <f t="shared" si="50"/>
        <v>-9.6849606554476504E-3</v>
      </c>
      <c r="CJ65">
        <f t="shared" si="20"/>
        <v>-1.7464708618833349</v>
      </c>
      <c r="CK65">
        <f t="shared" si="21"/>
        <v>7.2475771199213046</v>
      </c>
      <c r="CL65">
        <f t="shared" si="22"/>
        <v>-2.9379250330900795</v>
      </c>
      <c r="CM65">
        <f t="shared" si="23"/>
        <v>-3.8078694142744505</v>
      </c>
      <c r="CN65">
        <f t="shared" si="24"/>
        <v>-2.522865283737934</v>
      </c>
      <c r="CP65">
        <f t="shared" si="14"/>
        <v>0.13704028708202246</v>
      </c>
      <c r="CQ65" s="20">
        <v>2209.6309999999999</v>
      </c>
      <c r="CR65">
        <f t="shared" si="15"/>
        <v>6.5749305723138474E-2</v>
      </c>
      <c r="CS65" s="20">
        <v>60.3144262</v>
      </c>
      <c r="CU65" s="20">
        <v>-0.23369999999999999</v>
      </c>
      <c r="CV65">
        <f t="shared" si="42"/>
        <v>9.5562015475953572</v>
      </c>
    </row>
    <row r="66" spans="1:100" x14ac:dyDescent="0.2">
      <c r="A66">
        <f t="shared" si="44"/>
        <v>2003</v>
      </c>
      <c r="B66">
        <f t="shared" si="25"/>
        <v>-1.0361660766449177E-3</v>
      </c>
      <c r="C66">
        <f t="shared" si="26"/>
        <v>1.0723398237450464E-3</v>
      </c>
      <c r="E66">
        <f t="shared" si="27"/>
        <v>1.3805890578468226E-2</v>
      </c>
      <c r="F66">
        <f t="shared" si="28"/>
        <v>7.3931111400283699E-3</v>
      </c>
      <c r="I66">
        <f t="shared" si="29"/>
        <v>3.8177772560621381E-3</v>
      </c>
      <c r="J66">
        <f t="shared" si="30"/>
        <v>1.6583779256077982E-3</v>
      </c>
      <c r="K66">
        <f t="shared" si="31"/>
        <v>-1.0625887236334684E-3</v>
      </c>
      <c r="L66">
        <f t="shared" si="32"/>
        <v>3.1640355848251787E-4</v>
      </c>
      <c r="M66">
        <f t="shared" si="33"/>
        <v>1.3789922821159863E-3</v>
      </c>
      <c r="N66">
        <f t="shared" si="34"/>
        <v>-8.3961632385285106E-4</v>
      </c>
      <c r="O66">
        <f t="shared" si="35"/>
        <v>2.6056768577133113E-3</v>
      </c>
      <c r="P66">
        <f t="shared" si="36"/>
        <v>1.1631044175985681E-2</v>
      </c>
      <c r="AP66">
        <f t="shared" si="37"/>
        <v>2003</v>
      </c>
      <c r="AQ66" s="20">
        <v>34534.67</v>
      </c>
      <c r="AR66" s="20">
        <v>145770</v>
      </c>
      <c r="AS66" s="22">
        <v>1832.54</v>
      </c>
      <c r="AT66">
        <f t="shared" si="16"/>
        <v>267129355.79999998</v>
      </c>
      <c r="AU66" s="20">
        <v>10470.4</v>
      </c>
      <c r="AV66" s="20">
        <v>3283.9349999999999</v>
      </c>
      <c r="AW66">
        <f t="shared" si="17"/>
        <v>2095.3850000000002</v>
      </c>
      <c r="AX66" s="20">
        <v>15849.72</v>
      </c>
      <c r="AY66">
        <f t="shared" si="51"/>
        <v>3.4673284156065375E-5</v>
      </c>
      <c r="AZ66" s="20">
        <v>194926.53099999999</v>
      </c>
      <c r="BB66">
        <f t="shared" si="2"/>
        <v>-1.730658976495856</v>
      </c>
      <c r="BC66">
        <f t="shared" si="3"/>
        <v>7.222865575244426</v>
      </c>
      <c r="BD66">
        <f t="shared" si="4"/>
        <v>-2.9240704949215743</v>
      </c>
      <c r="BE66">
        <f t="shared" si="5"/>
        <v>-4.0835803250089011</v>
      </c>
      <c r="BF66">
        <f t="shared" si="6"/>
        <v>-4.5328854160944001</v>
      </c>
      <c r="BG66">
        <f t="shared" si="7"/>
        <v>-2.5094708889156472</v>
      </c>
      <c r="BH66">
        <f t="shared" si="45"/>
        <v>-10.26954107659075</v>
      </c>
      <c r="BJ66">
        <v>-1.7303648163169933</v>
      </c>
      <c r="BK66">
        <v>7.2414724412146203</v>
      </c>
      <c r="BL66">
        <v>-2.9163199108156528</v>
      </c>
      <c r="BM66">
        <v>-4.0431728845612058</v>
      </c>
      <c r="BN66">
        <v>-4.5466913066728685</v>
      </c>
      <c r="BO66">
        <v>-2.4977261643873923</v>
      </c>
      <c r="BP66">
        <v>-10.268504910514105</v>
      </c>
      <c r="BR66">
        <f t="shared" ref="BR66:BX69" si="52">(BB66-BJ66)</f>
        <v>-2.9416017886263468E-4</v>
      </c>
      <c r="BS66">
        <f t="shared" si="52"/>
        <v>-1.8606865970194342E-2</v>
      </c>
      <c r="BT66">
        <f t="shared" si="52"/>
        <v>-7.7505841059215541E-3</v>
      </c>
      <c r="BU66">
        <f t="shared" si="52"/>
        <v>-4.0407440447695286E-2</v>
      </c>
      <c r="BV66">
        <f t="shared" si="52"/>
        <v>1.3805890578468372E-2</v>
      </c>
      <c r="BW66">
        <f t="shared" si="52"/>
        <v>-1.1744724528254924E-2</v>
      </c>
      <c r="BX66">
        <f t="shared" si="52"/>
        <v>-1.0361660766449177E-3</v>
      </c>
      <c r="BZ66">
        <f t="shared" si="47"/>
        <v>1.6903980027211496E-2</v>
      </c>
      <c r="CA66">
        <f t="shared" si="48"/>
        <v>-1.1803343160847746E-2</v>
      </c>
      <c r="CG66">
        <f t="shared" si="49"/>
        <v>7.3931111400283699E-3</v>
      </c>
      <c r="CH66">
        <f t="shared" si="50"/>
        <v>1.0723398237450464E-3</v>
      </c>
      <c r="CJ66">
        <f t="shared" si="20"/>
        <v>-1.7265470390609312</v>
      </c>
      <c r="CK66">
        <f t="shared" si="21"/>
        <v>7.2404098524909868</v>
      </c>
      <c r="CL66">
        <f t="shared" si="22"/>
        <v>-2.9146615328900451</v>
      </c>
      <c r="CM66">
        <f t="shared" si="23"/>
        <v>-4.0315418403852199</v>
      </c>
      <c r="CN66">
        <f t="shared" si="24"/>
        <v>-2.4974097608289099</v>
      </c>
      <c r="CP66">
        <f t="shared" si="14"/>
        <v>0.13220328182453697</v>
      </c>
      <c r="CQ66" s="20">
        <v>2269.5160000000001</v>
      </c>
      <c r="CR66">
        <f t="shared" si="15"/>
        <v>6.5717031609104706E-2</v>
      </c>
      <c r="CS66" s="20">
        <v>59.734261699999998</v>
      </c>
      <c r="CU66" s="20">
        <v>0.26379999999999998</v>
      </c>
      <c r="CV66">
        <f t="shared" si="42"/>
        <v>12.077127515851013</v>
      </c>
    </row>
    <row r="67" spans="1:100" x14ac:dyDescent="0.2">
      <c r="A67">
        <f t="shared" si="44"/>
        <v>2004</v>
      </c>
      <c r="B67">
        <f t="shared" si="25"/>
        <v>9.5681872989334948E-3</v>
      </c>
      <c r="C67">
        <f t="shared" si="26"/>
        <v>9.7532842038202984E-3</v>
      </c>
      <c r="E67">
        <f t="shared" si="27"/>
        <v>-1.3780430166965786E-2</v>
      </c>
      <c r="F67">
        <f t="shared" si="28"/>
        <v>-1.9017902708250982E-2</v>
      </c>
      <c r="I67">
        <f t="shared" si="29"/>
        <v>-2.9416017886263468E-4</v>
      </c>
      <c r="J67">
        <f t="shared" si="30"/>
        <v>2.4562159547187592E-3</v>
      </c>
      <c r="K67">
        <f t="shared" si="31"/>
        <v>4.5983510630767371E-3</v>
      </c>
      <c r="L67">
        <f t="shared" si="32"/>
        <v>8.2636079592106667E-3</v>
      </c>
      <c r="M67">
        <f t="shared" si="33"/>
        <v>3.6652568961339296E-3</v>
      </c>
      <c r="N67">
        <f t="shared" si="34"/>
        <v>2.0521208088816897E-3</v>
      </c>
      <c r="O67">
        <f t="shared" si="35"/>
        <v>-1.6432187132905873E-3</v>
      </c>
      <c r="P67">
        <f t="shared" si="36"/>
        <v>-0.21653304241340951</v>
      </c>
      <c r="AP67">
        <f t="shared" si="37"/>
        <v>2004</v>
      </c>
      <c r="AQ67" s="20">
        <v>35535.47</v>
      </c>
      <c r="AR67" s="20">
        <v>147280</v>
      </c>
      <c r="AS67" s="22">
        <v>1831.55</v>
      </c>
      <c r="AT67">
        <f t="shared" si="16"/>
        <v>269750684</v>
      </c>
      <c r="AU67" s="20">
        <v>10865.13</v>
      </c>
      <c r="AV67" s="20">
        <v>3550.2840000000001</v>
      </c>
      <c r="AW67">
        <f t="shared" si="17"/>
        <v>2044.9260000000013</v>
      </c>
      <c r="AX67" s="20">
        <v>16460.34</v>
      </c>
      <c r="AY67">
        <f t="shared" si="51"/>
        <v>3.5887033245536034E-5</v>
      </c>
      <c r="AZ67" s="20">
        <v>197294.27499999999</v>
      </c>
      <c r="BB67">
        <f t="shared" si="2"/>
        <v>-1.7141650432938771</v>
      </c>
      <c r="BC67">
        <f t="shared" si="3"/>
        <v>7.2205570229165748</v>
      </c>
      <c r="BD67">
        <f t="shared" si="4"/>
        <v>-2.8991378172196547</v>
      </c>
      <c r="BE67">
        <f t="shared" si="5"/>
        <v>-4.0176687955942834</v>
      </c>
      <c r="BF67">
        <f t="shared" si="6"/>
        <v>-4.5693347928608059</v>
      </c>
      <c r="BG67">
        <f t="shared" si="7"/>
        <v>-2.4837425447101018</v>
      </c>
      <c r="BH67">
        <f t="shared" si="45"/>
        <v>-10.235134518647341</v>
      </c>
      <c r="BJ67">
        <v>-1.7104889216568675</v>
      </c>
      <c r="BK67">
        <v>7.2309060670482559</v>
      </c>
      <c r="BL67">
        <v>-2.896881218766322</v>
      </c>
      <c r="BM67">
        <v>-4.02359326283492</v>
      </c>
      <c r="BN67">
        <v>-4.5555543626938402</v>
      </c>
      <c r="BO67">
        <v>-2.4817798261167376</v>
      </c>
      <c r="BP67">
        <v>-10.244702705946274</v>
      </c>
      <c r="BR67">
        <f t="shared" si="52"/>
        <v>-3.6761216370095884E-3</v>
      </c>
      <c r="BS67">
        <f t="shared" si="52"/>
        <v>-1.034904413168114E-2</v>
      </c>
      <c r="BT67">
        <f t="shared" si="52"/>
        <v>-2.2565984533327033E-3</v>
      </c>
      <c r="BU67">
        <f t="shared" si="52"/>
        <v>5.9244672406366661E-3</v>
      </c>
      <c r="BV67">
        <f t="shared" si="52"/>
        <v>-1.3780430166965729E-2</v>
      </c>
      <c r="BW67">
        <f t="shared" si="52"/>
        <v>-1.9627185933641655E-3</v>
      </c>
      <c r="BX67">
        <f t="shared" si="52"/>
        <v>9.5681872989334948E-3</v>
      </c>
      <c r="BZ67">
        <f t="shared" si="47"/>
        <v>1.3805890578468372E-2</v>
      </c>
      <c r="CA67">
        <f t="shared" si="48"/>
        <v>-1.0361660766449177E-3</v>
      </c>
      <c r="CG67">
        <f t="shared" si="49"/>
        <v>-1.9017902708250982E-2</v>
      </c>
      <c r="CH67">
        <f t="shared" si="50"/>
        <v>9.7532842038202984E-3</v>
      </c>
      <c r="CJ67">
        <f t="shared" si="20"/>
        <v>-1.7107830818357301</v>
      </c>
      <c r="CK67">
        <f t="shared" si="21"/>
        <v>7.2355044181113328</v>
      </c>
      <c r="CL67">
        <f t="shared" si="22"/>
        <v>-2.8944250028116034</v>
      </c>
      <c r="CM67">
        <f t="shared" si="23"/>
        <v>-4.2401263052483298</v>
      </c>
      <c r="CN67">
        <f t="shared" si="24"/>
        <v>-2.4735162181575268</v>
      </c>
      <c r="CP67">
        <f t="shared" si="14"/>
        <v>0.12423352130028914</v>
      </c>
      <c r="CQ67" s="20">
        <v>2335.9960000000001</v>
      </c>
      <c r="CR67">
        <f t="shared" si="15"/>
        <v>6.5737022755010699E-2</v>
      </c>
      <c r="CS67" s="20">
        <v>59.255364499999999</v>
      </c>
      <c r="CU67" s="20">
        <v>8.9899999999999994E-2</v>
      </c>
      <c r="CV67">
        <f t="shared" si="42"/>
        <v>13.16286127952602</v>
      </c>
    </row>
    <row r="68" spans="1:100" x14ac:dyDescent="0.2">
      <c r="A68">
        <f t="shared" si="44"/>
        <v>2005</v>
      </c>
      <c r="B68">
        <f t="shared" si="25"/>
        <v>1.4432649566330724E-2</v>
      </c>
      <c r="C68">
        <f t="shared" si="26"/>
        <v>1.2723423705410436E-2</v>
      </c>
      <c r="E68">
        <f t="shared" si="27"/>
        <v>-3.058576767411305E-2</v>
      </c>
      <c r="F68">
        <f t="shared" si="28"/>
        <v>-2.5357953923427125E-2</v>
      </c>
      <c r="I68">
        <f t="shared" si="29"/>
        <v>-3.6761216370095884E-3</v>
      </c>
      <c r="J68">
        <f t="shared" si="30"/>
        <v>2.0315274104323799E-3</v>
      </c>
      <c r="K68">
        <f t="shared" si="31"/>
        <v>7.4635285073856314E-3</v>
      </c>
      <c r="L68">
        <f t="shared" si="32"/>
        <v>1.1457435781614393E-2</v>
      </c>
      <c r="M68">
        <f t="shared" si="33"/>
        <v>3.9939072742287644E-3</v>
      </c>
      <c r="N68">
        <f t="shared" si="34"/>
        <v>3.628970496758057E-3</v>
      </c>
      <c r="O68">
        <f t="shared" si="35"/>
        <v>-4.6222158747488279E-3</v>
      </c>
      <c r="P68">
        <f t="shared" si="36"/>
        <v>-0.30698032237303235</v>
      </c>
      <c r="AP68">
        <f t="shared" si="37"/>
        <v>2005</v>
      </c>
      <c r="AQ68" s="20">
        <v>36665.81</v>
      </c>
      <c r="AR68" s="20">
        <v>149209</v>
      </c>
      <c r="AS68" s="22">
        <v>1829.11</v>
      </c>
      <c r="AT68">
        <f t="shared" si="16"/>
        <v>272919673.99000001</v>
      </c>
      <c r="AU68" s="20">
        <v>11249.91</v>
      </c>
      <c r="AV68" s="20">
        <v>3738.5650000000001</v>
      </c>
      <c r="AW68">
        <f t="shared" si="17"/>
        <v>2045.2149999999983</v>
      </c>
      <c r="AX68" s="20">
        <v>17033.689999999999</v>
      </c>
      <c r="AY68">
        <f t="shared" si="51"/>
        <v>3.6779999081286392E-5</v>
      </c>
      <c r="AZ68" s="20">
        <v>199670.48499999999</v>
      </c>
      <c r="BB68">
        <f t="shared" si="2"/>
        <v>-1.6948237195887104</v>
      </c>
      <c r="BC68">
        <f t="shared" si="3"/>
        <v>7.2202643635990595</v>
      </c>
      <c r="BD68">
        <f t="shared" si="4"/>
        <v>-2.8763083041852902</v>
      </c>
      <c r="BE68">
        <f t="shared" si="5"/>
        <v>-3.9779665848446313</v>
      </c>
      <c r="BF68">
        <f t="shared" si="6"/>
        <v>-4.5811655143608689</v>
      </c>
      <c r="BG68">
        <f t="shared" si="7"/>
        <v>-2.461475285146757</v>
      </c>
      <c r="BH68">
        <f t="shared" si="45"/>
        <v>-10.210556363766718</v>
      </c>
      <c r="BJ68">
        <v>-1.690428993904582</v>
      </c>
      <c r="BK68">
        <v>7.2215909328763548</v>
      </c>
      <c r="BL68">
        <v>-2.8800396071556427</v>
      </c>
      <c r="BM68">
        <v>-4.0129149354333293</v>
      </c>
      <c r="BN68">
        <v>-4.5505797466867559</v>
      </c>
      <c r="BO68">
        <v>-2.4674374477778374</v>
      </c>
      <c r="BP68">
        <v>-10.224989013333049</v>
      </c>
      <c r="BR68">
        <f t="shared" si="52"/>
        <v>-4.3947256841283533E-3</v>
      </c>
      <c r="BS68">
        <f t="shared" si="52"/>
        <v>-1.326569277295242E-3</v>
      </c>
      <c r="BT68">
        <f t="shared" si="52"/>
        <v>3.7313029703525125E-3</v>
      </c>
      <c r="BU68">
        <f t="shared" si="52"/>
        <v>3.4948350588698052E-2</v>
      </c>
      <c r="BV68">
        <f t="shared" si="52"/>
        <v>-3.0585767674113029E-2</v>
      </c>
      <c r="BW68">
        <f t="shared" si="52"/>
        <v>5.9621626310804032E-3</v>
      </c>
      <c r="BX68">
        <f t="shared" si="52"/>
        <v>1.4432649566330724E-2</v>
      </c>
      <c r="BZ68">
        <f t="shared" si="47"/>
        <v>-1.3780430166965729E-2</v>
      </c>
      <c r="CA68">
        <f t="shared" si="48"/>
        <v>9.5681872989334948E-3</v>
      </c>
      <c r="CG68">
        <f t="shared" si="49"/>
        <v>-2.5357953923427125E-2</v>
      </c>
      <c r="CH68">
        <f t="shared" si="50"/>
        <v>1.2723423705410436E-2</v>
      </c>
      <c r="CJ68">
        <f t="shared" si="20"/>
        <v>-1.6941051155415916</v>
      </c>
      <c r="CK68">
        <f t="shared" si="21"/>
        <v>7.2290544613837406</v>
      </c>
      <c r="CL68">
        <f t="shared" si="22"/>
        <v>-2.8780080797452103</v>
      </c>
      <c r="CM68">
        <f t="shared" si="23"/>
        <v>-4.3198952578063619</v>
      </c>
      <c r="CN68">
        <f t="shared" si="24"/>
        <v>-2.455980011996223</v>
      </c>
      <c r="CP68">
        <f t="shared" si="14"/>
        <v>0.12006881656294076</v>
      </c>
      <c r="CQ68" s="20">
        <v>2423.2370000000001</v>
      </c>
      <c r="CR68">
        <f t="shared" si="15"/>
        <v>6.6089825916841885E-2</v>
      </c>
      <c r="CS68" s="20">
        <v>58.347090399999999</v>
      </c>
      <c r="CU68" s="20">
        <v>0.03</v>
      </c>
      <c r="CV68">
        <f t="shared" si="42"/>
        <v>13.5577471179118</v>
      </c>
    </row>
    <row r="69" spans="1:100" x14ac:dyDescent="0.2">
      <c r="A69">
        <f t="shared" si="44"/>
        <v>2006</v>
      </c>
      <c r="B69">
        <f t="shared" si="25"/>
        <v>4.7030738763158553E-3</v>
      </c>
      <c r="C69">
        <f t="shared" si="26"/>
        <v>2.1248783300056237E-3</v>
      </c>
      <c r="E69">
        <f t="shared" si="27"/>
        <v>-5.2700787684853985E-2</v>
      </c>
      <c r="F69">
        <f t="shared" si="28"/>
        <v>-4.1097616021511067E-2</v>
      </c>
      <c r="I69">
        <f t="shared" si="29"/>
        <v>-4.3947256841283533E-3</v>
      </c>
      <c r="J69">
        <f t="shared" si="30"/>
        <v>4.1431992643172996E-4</v>
      </c>
      <c r="K69">
        <f t="shared" si="31"/>
        <v>8.5673772896375632E-4</v>
      </c>
      <c r="L69">
        <f t="shared" si="32"/>
        <v>1.4963190537018529E-3</v>
      </c>
      <c r="M69">
        <f t="shared" si="33"/>
        <v>6.3958132473809683E-4</v>
      </c>
      <c r="N69">
        <f t="shared" si="34"/>
        <v>1.4126505062424016E-3</v>
      </c>
      <c r="O69">
        <f t="shared" si="35"/>
        <v>-3.4946263373575315E-4</v>
      </c>
      <c r="P69">
        <f t="shared" si="36"/>
        <v>-0.10324397412485911</v>
      </c>
      <c r="AP69">
        <f t="shared" si="37"/>
        <v>2006</v>
      </c>
      <c r="AQ69" s="20">
        <v>37919.120000000003</v>
      </c>
      <c r="AR69" s="20">
        <v>151742</v>
      </c>
      <c r="AS69" s="22">
        <v>1831.26</v>
      </c>
      <c r="AT69">
        <f t="shared" si="16"/>
        <v>277879054.92000002</v>
      </c>
      <c r="AU69" s="20">
        <v>11575.86</v>
      </c>
      <c r="AV69" s="20">
        <v>3863.0160000000001</v>
      </c>
      <c r="AW69">
        <f t="shared" si="17"/>
        <v>2068.8339999999989</v>
      </c>
      <c r="AX69" s="20">
        <v>17507.71</v>
      </c>
      <c r="AY69">
        <f t="shared" si="51"/>
        <v>3.6971346174857269E-5</v>
      </c>
      <c r="AZ69" s="20">
        <v>201860.16099999999</v>
      </c>
      <c r="BB69">
        <f t="shared" si="2"/>
        <v>-1.6721197150263927</v>
      </c>
      <c r="BC69">
        <f t="shared" si="3"/>
        <v>7.2273660583717367</v>
      </c>
      <c r="BD69">
        <f t="shared" si="4"/>
        <v>-2.8586532901243888</v>
      </c>
      <c r="BE69">
        <f t="shared" si="5"/>
        <v>-3.9561269598586524</v>
      </c>
      <c r="BF69">
        <f t="shared" si="6"/>
        <v>-4.5805900218443654</v>
      </c>
      <c r="BG69">
        <f t="shared" si="7"/>
        <v>-2.4449338300579342</v>
      </c>
      <c r="BH69">
        <f t="shared" si="45"/>
        <v>-10.205367373050654</v>
      </c>
      <c r="BJ69">
        <v>-1.6704995855558291</v>
      </c>
      <c r="BK69">
        <v>7.2106843287129525</v>
      </c>
      <c r="BL69">
        <v>-2.8673512789896716</v>
      </c>
      <c r="BM69">
        <v>-4.01911174322312</v>
      </c>
      <c r="BN69">
        <v>-4.5278892341595114</v>
      </c>
      <c r="BO69">
        <v>-2.4569279033963101</v>
      </c>
      <c r="BP69">
        <v>-10.21007044692697</v>
      </c>
      <c r="BR69">
        <f t="shared" si="52"/>
        <v>-1.6201294705635583E-3</v>
      </c>
      <c r="BS69">
        <f t="shared" si="52"/>
        <v>1.6681729658784228E-2</v>
      </c>
      <c r="BT69">
        <f t="shared" si="52"/>
        <v>8.6979888652827242E-3</v>
      </c>
      <c r="BU69">
        <f t="shared" si="52"/>
        <v>6.2984783364467667E-2</v>
      </c>
      <c r="BV69">
        <f t="shared" si="52"/>
        <v>-5.2700787684853978E-2</v>
      </c>
      <c r="BW69">
        <f t="shared" si="52"/>
        <v>1.1994073338375877E-2</v>
      </c>
      <c r="BX69">
        <f t="shared" si="52"/>
        <v>4.7030738763158553E-3</v>
      </c>
      <c r="BZ69">
        <f t="shared" si="47"/>
        <v>-3.0585767674113029E-2</v>
      </c>
      <c r="CA69">
        <f t="shared" si="48"/>
        <v>1.4432649566330724E-2</v>
      </c>
      <c r="CG69">
        <f t="shared" si="49"/>
        <v>-4.1097616021511067E-2</v>
      </c>
      <c r="CH69">
        <f t="shared" si="50"/>
        <v>2.1248783300056237E-3</v>
      </c>
      <c r="CJ69">
        <f t="shared" si="20"/>
        <v>-1.6748943112399575</v>
      </c>
      <c r="CK69">
        <f t="shared" si="21"/>
        <v>7.2115410664419164</v>
      </c>
      <c r="CL69">
        <f t="shared" si="22"/>
        <v>-2.8669369590632399</v>
      </c>
      <c r="CM69">
        <f t="shared" si="23"/>
        <v>-4.122355717347979</v>
      </c>
      <c r="CN69">
        <f t="shared" si="24"/>
        <v>-2.455431584342608</v>
      </c>
      <c r="CP69">
        <f t="shared" si="14"/>
        <v>0.11816702469940381</v>
      </c>
      <c r="CQ69" s="20">
        <v>2519.2629999999999</v>
      </c>
      <c r="CR69">
        <f t="shared" si="15"/>
        <v>6.6437802354063061E-2</v>
      </c>
      <c r="CS69" s="20">
        <v>58.267986800000003</v>
      </c>
      <c r="CU69" s="20">
        <v>0.13619999999999999</v>
      </c>
      <c r="CV69">
        <f t="shared" si="42"/>
        <v>15.404312275371389</v>
      </c>
    </row>
    <row r="70" spans="1:100" x14ac:dyDescent="0.2">
      <c r="A70">
        <f t="shared" si="44"/>
        <v>2007</v>
      </c>
      <c r="B70">
        <f t="shared" si="25"/>
        <v>-2.8623438110368937E-3</v>
      </c>
      <c r="C70">
        <f t="shared" si="26"/>
        <v>-3.7024836665886032E-3</v>
      </c>
      <c r="E70">
        <f t="shared" si="27"/>
        <v>-3.3441134625791236E-2</v>
      </c>
      <c r="F70">
        <f t="shared" si="28"/>
        <v>-1.3448297015300176E-2</v>
      </c>
      <c r="I70">
        <f t="shared" si="29"/>
        <v>-1.6201294705635583E-3</v>
      </c>
      <c r="J70">
        <f t="shared" si="30"/>
        <v>-2.397638559666303E-4</v>
      </c>
      <c r="K70">
        <f t="shared" si="31"/>
        <v>-3.1521287993029013E-3</v>
      </c>
      <c r="L70">
        <f t="shared" si="32"/>
        <v>-4.2206794787838483E-3</v>
      </c>
      <c r="M70">
        <f t="shared" si="33"/>
        <v>-1.0685506794809469E-3</v>
      </c>
      <c r="N70">
        <f t="shared" si="34"/>
        <v>-6.2360217060143436E-4</v>
      </c>
      <c r="O70">
        <f t="shared" si="35"/>
        <v>2.5703621871821869E-3</v>
      </c>
      <c r="P70">
        <f t="shared" si="36"/>
        <v>9.7437111039760452E-2</v>
      </c>
      <c r="AP70">
        <f t="shared" si="37"/>
        <v>2007</v>
      </c>
      <c r="AQ70" s="20">
        <v>39174.730000000003</v>
      </c>
      <c r="AR70" s="20">
        <v>153015</v>
      </c>
      <c r="AS70" s="22">
        <v>1828.84</v>
      </c>
      <c r="AT70">
        <f t="shared" si="16"/>
        <v>279839952.59999996</v>
      </c>
      <c r="AU70" s="20">
        <v>11857.26</v>
      </c>
      <c r="AV70" s="20">
        <v>3788.337</v>
      </c>
      <c r="AW70">
        <f t="shared" si="17"/>
        <v>2214.103000000001</v>
      </c>
      <c r="AX70" s="20">
        <v>17859.7</v>
      </c>
      <c r="AY70">
        <f t="shared" si="51"/>
        <v>3.7124480191077404E-5</v>
      </c>
      <c r="AZ70" s="20">
        <v>203716.46</v>
      </c>
      <c r="BB70">
        <f t="shared" si="2"/>
        <v>-1.6486972290060236</v>
      </c>
      <c r="BC70">
        <f t="shared" si="3"/>
        <v>7.2252439957961592</v>
      </c>
      <c r="BD70">
        <f t="shared" si="4"/>
        <v>-2.8437887868631959</v>
      </c>
      <c r="BE70">
        <f t="shared" si="5"/>
        <v>-3.9848019885539685</v>
      </c>
      <c r="BF70">
        <f t="shared" si="6"/>
        <v>-4.5218817697375382</v>
      </c>
      <c r="BG70">
        <f t="shared" si="7"/>
        <v>-2.4341823470789041</v>
      </c>
      <c r="BH70">
        <f>LN(AY70)</f>
        <v>-10.201233962526574</v>
      </c>
      <c r="BJ70">
        <v>-1.6517101162489738</v>
      </c>
      <c r="BK70">
        <v>7.1951337955525654</v>
      </c>
      <c r="BL70">
        <v>-2.8597824664731402</v>
      </c>
      <c r="BM70">
        <v>-4.0446317076546539</v>
      </c>
      <c r="BN70">
        <v>-4.488440635111747</v>
      </c>
      <c r="BO70">
        <v>-2.4515373663130458</v>
      </c>
      <c r="BP70">
        <v>-10.198371618715537</v>
      </c>
      <c r="BR70">
        <f t="shared" ref="BR70:BX71" si="53">(BB70-BJ70)</f>
        <v>3.0128872429502351E-3</v>
      </c>
      <c r="BS70">
        <f t="shared" si="53"/>
        <v>3.0110200243593788E-2</v>
      </c>
      <c r="BT70">
        <f t="shared" si="53"/>
        <v>1.5993679609944245E-2</v>
      </c>
      <c r="BU70">
        <f t="shared" si="53"/>
        <v>5.9829719100685352E-2</v>
      </c>
      <c r="BV70">
        <f t="shared" si="53"/>
        <v>-3.3441134625791236E-2</v>
      </c>
      <c r="BW70">
        <f t="shared" si="53"/>
        <v>1.7355019234141622E-2</v>
      </c>
      <c r="BX70">
        <f t="shared" si="53"/>
        <v>-2.8623438110368937E-3</v>
      </c>
      <c r="BZ70">
        <f>(BV69)</f>
        <v>-5.2700787684853978E-2</v>
      </c>
      <c r="CA70">
        <f>(BX69)</f>
        <v>4.7030738763158553E-3</v>
      </c>
      <c r="CG70">
        <f>(BV70-$CC$33*BZ70)</f>
        <v>-1.3448297015300176E-2</v>
      </c>
      <c r="CH70">
        <f>(BX70-$CC$41*CA70)</f>
        <v>-3.7024836665886032E-3</v>
      </c>
      <c r="CJ70">
        <f t="shared" si="20"/>
        <v>-1.6533302457195374</v>
      </c>
      <c r="CK70">
        <f t="shared" si="21"/>
        <v>7.1919816667532626</v>
      </c>
      <c r="CL70">
        <f t="shared" si="22"/>
        <v>-2.8600222303291067</v>
      </c>
      <c r="CM70">
        <f t="shared" si="23"/>
        <v>-3.9471945966148936</v>
      </c>
      <c r="CN70">
        <f t="shared" si="24"/>
        <v>-2.4557580457918298</v>
      </c>
      <c r="CP70">
        <f t="shared" si="14"/>
        <v>0.12397201520742235</v>
      </c>
      <c r="CQ70" s="20">
        <v>2616.415</v>
      </c>
      <c r="CR70">
        <f t="shared" si="15"/>
        <v>6.6788335235494919E-2</v>
      </c>
      <c r="CS70" s="20">
        <v>58.465420600000002</v>
      </c>
      <c r="CU70" s="20">
        <v>3.5299999999999998E-2</v>
      </c>
      <c r="CV70">
        <f t="shared" si="42"/>
        <v>15.948084498691998</v>
      </c>
    </row>
    <row r="71" spans="1:100" x14ac:dyDescent="0.2">
      <c r="A71">
        <f t="shared" si="44"/>
        <v>2008</v>
      </c>
      <c r="B71">
        <f t="shared" si="25"/>
        <v>-1.137296111352093E-2</v>
      </c>
      <c r="C71">
        <f t="shared" si="26"/>
        <v>-1.0861642520790755E-2</v>
      </c>
      <c r="E71">
        <f t="shared" si="27"/>
        <v>1.6350443706786066E-2</v>
      </c>
      <c r="F71">
        <f t="shared" si="28"/>
        <v>2.9036841832030071E-2</v>
      </c>
      <c r="I71">
        <f t="shared" si="29"/>
        <v>3.0128872429502351E-3</v>
      </c>
      <c r="J71">
        <f t="shared" si="30"/>
        <v>-1.1956232140465828E-3</v>
      </c>
      <c r="K71">
        <f t="shared" si="31"/>
        <v>-6.4144563834311703E-3</v>
      </c>
      <c r="L71">
        <f t="shared" si="32"/>
        <v>-9.2966277270372863E-3</v>
      </c>
      <c r="M71">
        <f t="shared" si="33"/>
        <v>-2.882171343606116E-3</v>
      </c>
      <c r="N71">
        <f t="shared" si="34"/>
        <v>-2.9517756744037288E-3</v>
      </c>
      <c r="O71">
        <f t="shared" si="35"/>
        <v>4.5228712014444544E-3</v>
      </c>
      <c r="P71">
        <f>((1/$B$5)*(I88-(1-$B$5)*B71))</f>
        <v>0.17659600762032482</v>
      </c>
      <c r="AP71">
        <f t="shared" si="37"/>
        <v>2008</v>
      </c>
      <c r="AQ71" s="20">
        <v>40310.99</v>
      </c>
      <c r="AR71" s="20">
        <v>151639</v>
      </c>
      <c r="AS71" s="22">
        <v>1808.99</v>
      </c>
      <c r="AT71">
        <f t="shared" si="16"/>
        <v>274313434.61000001</v>
      </c>
      <c r="AU71" s="20">
        <v>11875.04</v>
      </c>
      <c r="AV71" s="20">
        <v>3547.5709999999999</v>
      </c>
      <c r="AW71">
        <f t="shared" si="17"/>
        <v>2458.9089999999997</v>
      </c>
      <c r="AX71" s="20">
        <v>17881.52</v>
      </c>
      <c r="AY71">
        <f t="shared" si="51"/>
        <v>3.7209498973649185E-5</v>
      </c>
      <c r="AZ71" s="20">
        <v>205386.136</v>
      </c>
      <c r="BB71">
        <f t="shared" si="2"/>
        <v>-1.6282676611605638</v>
      </c>
      <c r="BC71">
        <f t="shared" si="3"/>
        <v>7.1971348558736832</v>
      </c>
      <c r="BD71">
        <f t="shared" si="4"/>
        <v>-2.8504530793145846</v>
      </c>
      <c r="BE71">
        <f t="shared" si="5"/>
        <v>-4.0586286537044556</v>
      </c>
      <c r="BF71">
        <f t="shared" si="6"/>
        <v>-4.4251740420147661</v>
      </c>
      <c r="BG71">
        <f t="shared" si="7"/>
        <v>-2.441124020332865</v>
      </c>
      <c r="BH71">
        <f>LN(AY71)</f>
        <v>-10.198946480527107</v>
      </c>
      <c r="BJ71">
        <v>-1.6353261705839466</v>
      </c>
      <c r="BK71">
        <v>7.1745244874413512</v>
      </c>
      <c r="BL71">
        <v>-2.8569241290169236</v>
      </c>
      <c r="BM71">
        <v>-4.0819640815100939</v>
      </c>
      <c r="BN71">
        <v>-4.4415244857215521</v>
      </c>
      <c r="BO71">
        <v>-2.4506555803603147</v>
      </c>
      <c r="BP71">
        <v>-10.187573519413586</v>
      </c>
      <c r="BR71">
        <f t="shared" si="53"/>
        <v>7.0585094233828194E-3</v>
      </c>
      <c r="BS71">
        <f t="shared" si="53"/>
        <v>2.2610368432331995E-2</v>
      </c>
      <c r="BT71">
        <f t="shared" si="53"/>
        <v>6.4710497023390268E-3</v>
      </c>
      <c r="BU71">
        <f t="shared" si="53"/>
        <v>2.3335427805638354E-2</v>
      </c>
      <c r="BV71">
        <f t="shared" si="53"/>
        <v>1.6350443706786066E-2</v>
      </c>
      <c r="BW71">
        <f t="shared" si="53"/>
        <v>9.5315600274497037E-3</v>
      </c>
      <c r="BX71">
        <f t="shared" si="53"/>
        <v>-1.137296111352093E-2</v>
      </c>
      <c r="BZ71">
        <f>(BV70)</f>
        <v>-3.3441134625791236E-2</v>
      </c>
      <c r="CA71">
        <f>(BX70)</f>
        <v>-2.8623438110368937E-3</v>
      </c>
      <c r="CG71">
        <f>(BV71-$CC$33*BZ71)</f>
        <v>2.9036841832030071E-2</v>
      </c>
      <c r="CH71">
        <f>(BX71-$CC$41*CA71)</f>
        <v>-1.0861642520790755E-2</v>
      </c>
      <c r="CJ71">
        <f t="shared" si="20"/>
        <v>-1.6323132833409963</v>
      </c>
      <c r="CK71">
        <f t="shared" si="21"/>
        <v>7.1681100310579202</v>
      </c>
      <c r="CL71">
        <f t="shared" si="22"/>
        <v>-2.8581197522309703</v>
      </c>
      <c r="CM71">
        <f t="shared" si="23"/>
        <v>-3.9053680738897691</v>
      </c>
      <c r="CN71">
        <f t="shared" si="24"/>
        <v>-2.4599522080873522</v>
      </c>
      <c r="CP71">
        <f t="shared" si="14"/>
        <v>0.13751118473149931</v>
      </c>
      <c r="CQ71" s="20">
        <v>2703.2660000000001</v>
      </c>
      <c r="CR71">
        <f t="shared" si="15"/>
        <v>6.7060273141393956E-2</v>
      </c>
      <c r="CS71" s="20">
        <v>58.477441599999999</v>
      </c>
      <c r="CU71" s="20">
        <v>-0.38490000000000002</v>
      </c>
      <c r="CV71">
        <f t="shared" si="42"/>
        <v>9.8096667751454483</v>
      </c>
    </row>
    <row r="72" spans="1:100" x14ac:dyDescent="0.2">
      <c r="A72">
        <f t="shared" si="44"/>
        <v>2009</v>
      </c>
      <c r="B72">
        <f t="shared" ref="B72:B73" si="54">(C72+$C$30*B71)</f>
        <v>-1.6055907855282214E-2</v>
      </c>
      <c r="C72">
        <f t="shared" ref="C72:C73" si="55">(CH72)</f>
        <v>-1.4024283824193535E-2</v>
      </c>
      <c r="E72">
        <f t="shared" ref="E72:E73" si="56">(F72+$G$30*E71)</f>
        <v>8.5058204557150852E-2</v>
      </c>
      <c r="F72">
        <f t="shared" ref="F72:F73" si="57">(CG72)</f>
        <v>7.885541745946964E-2</v>
      </c>
      <c r="I72">
        <f t="shared" ref="I72:I73" si="58">(BR71)</f>
        <v>7.0585094233828194E-3</v>
      </c>
      <c r="J72">
        <f t="shared" ref="J72:J73" si="59">($M$25*I72+$M$26*B72+$M$27*E72)</f>
        <v>-2.5131724931268733E-3</v>
      </c>
      <c r="K72">
        <f t="shared" ref="K72:K73" si="60">($S$25*I72+$S$26*B72+$S$27*E72)</f>
        <v>-6.1199570717585328E-3</v>
      </c>
      <c r="L72">
        <f t="shared" ref="L72:L73" si="61">($B$3*I72+(1-$B$3)*(K72+B72))</f>
        <v>-1.0242245214813303E-2</v>
      </c>
      <c r="M72">
        <f t="shared" ref="M72:M73" si="62">((1-$B$3)*B72+$B$3*(I72-K72))</f>
        <v>-4.1222881430547711E-3</v>
      </c>
      <c r="N72">
        <f t="shared" ref="N72:N73" si="63">($M$6*(B72+K72-I72)*$B$21)</f>
        <v>-4.1486562886000186E-3</v>
      </c>
      <c r="O72">
        <f t="shared" ref="O72:O73" si="64">($B$19^(1-$B$6)*J72-$B$4*$A$15*(1-$A$15)^(-$B$7)*K72)</f>
        <v>2.9427754853011538E-3</v>
      </c>
      <c r="P72">
        <f>((1/$B$5)*(I89-(1-$B$5)*B72))</f>
        <v>0.25804374715770151</v>
      </c>
      <c r="AP72">
        <f t="shared" si="37"/>
        <v>2009</v>
      </c>
      <c r="AQ72" s="20">
        <v>41201.949999999997</v>
      </c>
      <c r="AR72" s="20">
        <v>145403</v>
      </c>
      <c r="AS72" s="22">
        <v>1764.89</v>
      </c>
      <c r="AT72">
        <f t="shared" si="16"/>
        <v>256620300.67000002</v>
      </c>
      <c r="AU72" s="20">
        <v>11720.02</v>
      </c>
      <c r="AV72" s="20">
        <v>2934.2339999999999</v>
      </c>
      <c r="AW72">
        <f t="shared" si="17"/>
        <v>2762.3659999999982</v>
      </c>
      <c r="AX72" s="20">
        <v>17416.62</v>
      </c>
      <c r="AY72">
        <f t="shared" si="51"/>
        <v>3.7473909121997618E-5</v>
      </c>
      <c r="AZ72" s="20">
        <v>207006.084</v>
      </c>
      <c r="BB72">
        <f t="shared" si="2"/>
        <v>-1.6142625988052666</v>
      </c>
      <c r="BC72">
        <f t="shared" si="3"/>
        <v>7.122604657965109</v>
      </c>
      <c r="BD72">
        <f t="shared" si="4"/>
        <v>-2.8714496935057485</v>
      </c>
      <c r="BE72">
        <f t="shared" si="5"/>
        <v>-4.2563017529960128</v>
      </c>
      <c r="BF72">
        <f t="shared" si="6"/>
        <v>-4.3166606252577528</v>
      </c>
      <c r="BG72">
        <f t="shared" si="7"/>
        <v>-2.4753232613904173</v>
      </c>
      <c r="BH72">
        <f t="shared" ref="BH72:BH73" si="65">LN(AY72)</f>
        <v>-10.19186562388569</v>
      </c>
      <c r="BJ72">
        <v>-1.6221369538596271</v>
      </c>
      <c r="BK72">
        <v>7.1532023991041402</v>
      </c>
      <c r="BL72">
        <v>-2.8558384032451745</v>
      </c>
      <c r="BM72">
        <v>-4.1141382083652838</v>
      </c>
      <c r="BN72">
        <v>-4.4017188298149037</v>
      </c>
      <c r="BO72">
        <v>-2.4509282198895876</v>
      </c>
      <c r="BP72">
        <v>-10.175809716030408</v>
      </c>
      <c r="BR72">
        <f t="shared" ref="BR72:BR73" si="66">(BB72-BJ72)</f>
        <v>7.8743550543605156E-3</v>
      </c>
      <c r="BS72">
        <f t="shared" ref="BS72:BS73" si="67">(BC72-BK72)</f>
        <v>-3.0597741139031243E-2</v>
      </c>
      <c r="BT72">
        <f t="shared" ref="BT72:BT73" si="68">(BD72-BL72)</f>
        <v>-1.5611290260574062E-2</v>
      </c>
      <c r="BU72">
        <f t="shared" ref="BU72:BU73" si="69">(BE72-BM72)</f>
        <v>-0.142163544630729</v>
      </c>
      <c r="BV72">
        <f t="shared" ref="BV72:BV73" si="70">(BF72-BN72)</f>
        <v>8.5058204557150852E-2</v>
      </c>
      <c r="BW72">
        <f t="shared" ref="BW72:BW73" si="71">(BG72-BO72)</f>
        <v>-2.4395041500829606E-2</v>
      </c>
      <c r="BX72">
        <f t="shared" ref="BX72:BX73" si="72">(BH72-BP72)</f>
        <v>-1.6055907855282214E-2</v>
      </c>
      <c r="BZ72">
        <f t="shared" ref="BZ72:BZ73" si="73">(BV71)</f>
        <v>1.6350443706786066E-2</v>
      </c>
      <c r="CA72">
        <f t="shared" ref="CA72:CA73" si="74">(BX71)</f>
        <v>-1.137296111352093E-2</v>
      </c>
      <c r="CG72">
        <f t="shared" ref="CG72:CG73" si="75">(BV72-$CC$33*BZ72)</f>
        <v>7.885541745946964E-2</v>
      </c>
      <c r="CH72">
        <f t="shared" ref="CH72:CH73" si="76">(BX72-$CC$41*CA72)</f>
        <v>-1.4024283824193535E-2</v>
      </c>
      <c r="CJ72">
        <f t="shared" si="20"/>
        <v>-1.6150784444362443</v>
      </c>
      <c r="CK72">
        <f t="shared" si="21"/>
        <v>7.1470824420323815</v>
      </c>
      <c r="CL72">
        <f t="shared" si="22"/>
        <v>-2.8583515757383013</v>
      </c>
      <c r="CM72">
        <f t="shared" si="23"/>
        <v>-3.856094461207582</v>
      </c>
      <c r="CN72">
        <f t="shared" si="24"/>
        <v>-2.4611704651044009</v>
      </c>
      <c r="CP72">
        <f t="shared" si="14"/>
        <v>0.15860517138227728</v>
      </c>
      <c r="CQ72" s="20">
        <v>2736.7269999999999</v>
      </c>
      <c r="CR72">
        <f t="shared" si="15"/>
        <v>6.6422268848925839E-2</v>
      </c>
      <c r="CS72" s="20">
        <v>57.510776700000001</v>
      </c>
      <c r="CU72" s="20">
        <v>0.23449999999999999</v>
      </c>
      <c r="CV72">
        <f t="shared" si="42"/>
        <v>12.110033633917055</v>
      </c>
    </row>
    <row r="73" spans="1:100" x14ac:dyDescent="0.2">
      <c r="A73">
        <f t="shared" si="44"/>
        <v>2010</v>
      </c>
      <c r="B73">
        <f t="shared" si="54"/>
        <v>1.1705872649629967E-2</v>
      </c>
      <c r="C73">
        <f t="shared" si="55"/>
        <v>1.4574041098826242E-2</v>
      </c>
      <c r="E73">
        <f t="shared" si="56"/>
        <v>2.5233250826959264E-2</v>
      </c>
      <c r="F73">
        <f t="shared" si="57"/>
        <v>-7.0348602555584117E-3</v>
      </c>
      <c r="I73">
        <f t="shared" si="58"/>
        <v>7.8743550543605156E-3</v>
      </c>
      <c r="J73">
        <f t="shared" si="59"/>
        <v>6.5382938605632081E-3</v>
      </c>
      <c r="K73">
        <f t="shared" si="60"/>
        <v>5.3693185909320703E-3</v>
      </c>
      <c r="L73">
        <f t="shared" si="61"/>
        <v>1.3319363297589856E-2</v>
      </c>
      <c r="M73">
        <f t="shared" si="62"/>
        <v>7.950044706657786E-3</v>
      </c>
      <c r="N73">
        <f t="shared" si="63"/>
        <v>1.3056926222096662E-3</v>
      </c>
      <c r="O73">
        <f t="shared" si="64"/>
        <v>1.7515408542526281E-3</v>
      </c>
      <c r="P73">
        <f>((1/$B$5)*(I90-(1-$B$5)*B73))</f>
        <v>-0.18813182471445339</v>
      </c>
      <c r="AP73">
        <f t="shared" si="37"/>
        <v>2010</v>
      </c>
      <c r="AQ73" s="20">
        <v>41608.28</v>
      </c>
      <c r="AR73" s="20">
        <v>144395</v>
      </c>
      <c r="AS73" s="22">
        <v>1773.37</v>
      </c>
      <c r="AT73">
        <f t="shared" si="16"/>
        <v>256065761.14999998</v>
      </c>
      <c r="AU73" s="20">
        <v>11943.39</v>
      </c>
      <c r="AV73" s="20">
        <v>3269.4169999999999</v>
      </c>
      <c r="AW73">
        <f t="shared" si="17"/>
        <v>2675.6129999999994</v>
      </c>
      <c r="AX73" s="20">
        <v>17888.419999999998</v>
      </c>
      <c r="AY73">
        <f t="shared" si="51"/>
        <v>3.9025076707387194E-5</v>
      </c>
      <c r="AZ73" s="20">
        <v>208504.73300000001</v>
      </c>
      <c r="BB73">
        <f t="shared" si="2"/>
        <v>-1.6116625552977883</v>
      </c>
      <c r="BC73">
        <f t="shared" si="3"/>
        <v>7.1132278287449813</v>
      </c>
      <c r="BD73">
        <f t="shared" si="4"/>
        <v>-2.8597837539561137</v>
      </c>
      <c r="BE73">
        <f t="shared" si="5"/>
        <v>-4.1553500596687281</v>
      </c>
      <c r="BF73">
        <f t="shared" si="6"/>
        <v>-4.3557832282474287</v>
      </c>
      <c r="BG73">
        <f t="shared" si="7"/>
        <v>-2.4558081650964176</v>
      </c>
      <c r="BH73">
        <f t="shared" si="65"/>
        <v>-10.151306125968626</v>
      </c>
      <c r="BJ73">
        <v>-1.6118156230417118</v>
      </c>
      <c r="BK73">
        <v>7.1390885384148461</v>
      </c>
      <c r="BL73">
        <v>-2.8525642629864665</v>
      </c>
      <c r="BM73">
        <v>-4.1204937766940519</v>
      </c>
      <c r="BN73">
        <v>-4.381016479074388</v>
      </c>
      <c r="BO73">
        <v>-2.4474938872852672</v>
      </c>
      <c r="BP73">
        <v>-10.163011998618256</v>
      </c>
      <c r="BR73">
        <f t="shared" si="66"/>
        <v>1.5306774392342959E-4</v>
      </c>
      <c r="BS73">
        <f t="shared" si="67"/>
        <v>-2.5860709669864868E-2</v>
      </c>
      <c r="BT73">
        <f t="shared" si="68"/>
        <v>-7.2194909696472465E-3</v>
      </c>
      <c r="BU73">
        <f t="shared" si="69"/>
        <v>-3.4856282974676134E-2</v>
      </c>
      <c r="BV73">
        <f t="shared" si="70"/>
        <v>2.5233250826959264E-2</v>
      </c>
      <c r="BW73">
        <f t="shared" si="71"/>
        <v>-8.3142778111504612E-3</v>
      </c>
      <c r="BX73">
        <f t="shared" si="72"/>
        <v>1.1705872649629967E-2</v>
      </c>
      <c r="BZ73">
        <f t="shared" si="73"/>
        <v>8.5058204557150852E-2</v>
      </c>
      <c r="CA73">
        <f t="shared" si="74"/>
        <v>-1.6055907855282214E-2</v>
      </c>
      <c r="CG73">
        <f t="shared" si="75"/>
        <v>-7.0348602555584117E-3</v>
      </c>
      <c r="CH73">
        <f t="shared" si="76"/>
        <v>1.4574041098826242E-2</v>
      </c>
      <c r="CJ73">
        <f t="shared" si="20"/>
        <v>-1.6039412679873513</v>
      </c>
      <c r="CK73">
        <f t="shared" si="21"/>
        <v>7.1444578570057784</v>
      </c>
      <c r="CL73">
        <f t="shared" si="22"/>
        <v>-2.8460259691259031</v>
      </c>
      <c r="CM73">
        <f t="shared" si="23"/>
        <v>-4.3086256014085054</v>
      </c>
      <c r="CN73">
        <f t="shared" si="24"/>
        <v>-2.4341745239876773</v>
      </c>
      <c r="CP73">
        <f t="shared" si="14"/>
        <v>0.14957234903921082</v>
      </c>
      <c r="CQ73" s="20">
        <v>2787.08</v>
      </c>
      <c r="CR73">
        <f t="shared" si="15"/>
        <v>6.6983783035491976E-2</v>
      </c>
      <c r="CS73" s="20">
        <v>56.475843300000001</v>
      </c>
      <c r="CU73" s="20">
        <v>0.1278</v>
      </c>
      <c r="CV73">
        <f t="shared" si="42"/>
        <v>13.657695932331654</v>
      </c>
    </row>
    <row r="74" spans="1:100" x14ac:dyDescent="0.2">
      <c r="A74">
        <f t="shared" si="44"/>
        <v>2011</v>
      </c>
      <c r="B74">
        <f t="shared" ref="B74" si="77">(C74+$C$30*B73)</f>
        <v>5.1154446260834874E-3</v>
      </c>
      <c r="C74">
        <f t="shared" ref="C74" si="78">(CH74)</f>
        <v>3.0243505000710083E-3</v>
      </c>
      <c r="E74">
        <f t="shared" ref="E74" si="79">(F74+$G$30*E73)</f>
        <v>-5.6556292859601953E-3</v>
      </c>
      <c r="F74">
        <f t="shared" ref="F74" si="80">(CG74)</f>
        <v>-1.5228243061392869E-2</v>
      </c>
      <c r="I74">
        <f t="shared" ref="I74" si="81">(BR73)</f>
        <v>1.5306774392342959E-4</v>
      </c>
      <c r="J74">
        <f t="shared" ref="J74" si="82">($M$25*I74+$M$26*B74+$M$27*E74)</f>
        <v>1.4409914277745287E-3</v>
      </c>
      <c r="K74">
        <f t="shared" ref="K74" si="83">($S$25*I74+$S$26*B74+$S$27*E74)</f>
        <v>2.4567151542312328E-3</v>
      </c>
      <c r="L74">
        <f t="shared" ref="L74" si="84">($B$3*I74+(1-$B$3)*(K74+B74))</f>
        <v>4.5436488256745712E-3</v>
      </c>
      <c r="M74">
        <f t="shared" ref="M74" si="85">((1-$B$3)*B74+$B$3*(I74-K74))</f>
        <v>2.0869336714433389E-3</v>
      </c>
      <c r="N74">
        <f t="shared" ref="N74" si="86">($M$6*(B74+K74-I74)*$B$21)</f>
        <v>1.0528449305442751E-3</v>
      </c>
      <c r="O74">
        <f t="shared" ref="O74" si="87">($B$19^(1-$B$6)*J74-$B$4*$A$15*(1-$A$15)^(-$B$7)*K74)</f>
        <v>-7.4917264072112111E-4</v>
      </c>
      <c r="P74">
        <f>((1/$B$5)*(I91-(1-$B$5)*B74))</f>
        <v>-8.2213258296574138E-2</v>
      </c>
      <c r="AP74">
        <f t="shared" si="37"/>
        <v>2011</v>
      </c>
      <c r="AQ74" s="20">
        <v>42034.63</v>
      </c>
      <c r="AR74" s="20">
        <v>145707</v>
      </c>
      <c r="AS74" s="22">
        <v>1782.51</v>
      </c>
      <c r="AT74">
        <f t="shared" si="16"/>
        <v>259724184.56999999</v>
      </c>
      <c r="AU74" s="20">
        <v>12146.61</v>
      </c>
      <c r="AV74" s="20">
        <v>3404.5810000000001</v>
      </c>
      <c r="AW74">
        <f t="shared" si="17"/>
        <v>2614.4789999999975</v>
      </c>
      <c r="AX74" s="20">
        <v>18165.669999999998</v>
      </c>
      <c r="AY74">
        <f t="shared" si="51"/>
        <v>3.9211700461667443E-5</v>
      </c>
      <c r="AZ74" s="20">
        <v>209491.22099999999</v>
      </c>
      <c r="BB74">
        <f t="shared" si="2"/>
        <v>-1.6061880315896984</v>
      </c>
      <c r="BC74">
        <f t="shared" si="3"/>
        <v>7.1226936843942861</v>
      </c>
      <c r="BD74">
        <f t="shared" si="4"/>
        <v>-2.8476317154398743</v>
      </c>
      <c r="BE74">
        <f t="shared" si="5"/>
        <v>-4.1195599562517611</v>
      </c>
      <c r="BF74">
        <f t="shared" si="6"/>
        <v>-4.3836169914642911</v>
      </c>
      <c r="BG74">
        <f t="shared" si="7"/>
        <v>-2.4451482848387949</v>
      </c>
      <c r="BH74">
        <f t="shared" ref="BH74" si="88">LN(AY74)</f>
        <v>-10.146535374539512</v>
      </c>
      <c r="BJ74">
        <v>-1.6027902902420639</v>
      </c>
      <c r="BK74">
        <v>7.1352659855845957</v>
      </c>
      <c r="BL74">
        <v>-2.8456090437912405</v>
      </c>
      <c r="BM74">
        <v>-4.1028485050340304</v>
      </c>
      <c r="BN74">
        <v>-4.3779613621783309</v>
      </c>
      <c r="BO74">
        <v>-2.4393483796696014</v>
      </c>
      <c r="BP74">
        <v>-10.151650819165596</v>
      </c>
      <c r="BR74">
        <f t="shared" ref="BR74" si="89">(BB74-BJ74)</f>
        <v>-3.3977413476344864E-3</v>
      </c>
      <c r="BS74">
        <f t="shared" ref="BS74" si="90">(BC74-BK74)</f>
        <v>-1.2572301190309609E-2</v>
      </c>
      <c r="BT74">
        <f t="shared" ref="BT74" si="91">(BD74-BL74)</f>
        <v>-2.0226716486337892E-3</v>
      </c>
      <c r="BU74">
        <f t="shared" ref="BU74" si="92">(BE74-BM74)</f>
        <v>-1.6711451217730655E-2</v>
      </c>
      <c r="BV74">
        <f t="shared" ref="BV74" si="93">(BF74-BN74)</f>
        <v>-5.6556292859601953E-3</v>
      </c>
      <c r="BW74">
        <f t="shared" ref="BW74" si="94">(BG74-BO74)</f>
        <v>-5.7999051691934866E-3</v>
      </c>
      <c r="BX74">
        <f t="shared" ref="BX74" si="95">(BH74-BP74)</f>
        <v>5.1154446260834874E-3</v>
      </c>
      <c r="BZ74">
        <f t="shared" ref="BZ74" si="96">(BV73)</f>
        <v>2.5233250826959264E-2</v>
      </c>
      <c r="CA74">
        <f t="shared" ref="CA74" si="97">(BX73)</f>
        <v>1.1705872649629967E-2</v>
      </c>
      <c r="CG74">
        <f t="shared" ref="CG74" si="98">(BV74-$CC$33*BZ74)</f>
        <v>-1.5228243061392869E-2</v>
      </c>
      <c r="CH74">
        <f t="shared" ref="CH74" si="99">(BX74-$CC$41*CA74)</f>
        <v>3.0243505000710083E-3</v>
      </c>
      <c r="CJ74">
        <f t="shared" si="20"/>
        <v>-1.6026372224981404</v>
      </c>
      <c r="CK74">
        <f t="shared" si="21"/>
        <v>7.1377227007388271</v>
      </c>
      <c r="CL74">
        <f t="shared" si="22"/>
        <v>-2.8441680523634658</v>
      </c>
      <c r="CM74">
        <f t="shared" si="23"/>
        <v>-4.1850617633306042</v>
      </c>
      <c r="CN74">
        <f t="shared" si="24"/>
        <v>-2.4348047308439269</v>
      </c>
      <c r="CP74">
        <f t="shared" si="14"/>
        <v>0.14392417125269796</v>
      </c>
      <c r="CQ74" s="20">
        <v>2845.1729999999998</v>
      </c>
      <c r="CR74">
        <f t="shared" si="15"/>
        <v>6.7686405233018582E-2</v>
      </c>
      <c r="CS74" s="20">
        <v>56.417640499999997</v>
      </c>
      <c r="CU74" s="20">
        <v>0</v>
      </c>
      <c r="CV74">
        <f t="shared" si="42"/>
        <v>13.657695932331654</v>
      </c>
    </row>
    <row r="75" spans="1:100" x14ac:dyDescent="0.2">
      <c r="A75">
        <f t="shared" si="44"/>
        <v>2012</v>
      </c>
      <c r="B75">
        <f t="shared" ref="B75" si="100">(C75+$C$30*B74)</f>
        <v>5.8678987291855833E-3</v>
      </c>
      <c r="C75">
        <f t="shared" ref="C75" si="101">(CH75)</f>
        <v>4.9540944764216149E-3</v>
      </c>
      <c r="E75">
        <f t="shared" ref="E75" si="102">(F75+$G$30*E74)</f>
        <v>-3.423174278277763E-3</v>
      </c>
      <c r="F75">
        <f t="shared" ref="F75" si="103">(CG75)</f>
        <v>-1.2776261210945979E-3</v>
      </c>
      <c r="I75">
        <f t="shared" ref="I75" si="104">(BR74)</f>
        <v>-3.3977413476344864E-3</v>
      </c>
      <c r="J75">
        <f t="shared" ref="J75" si="105">($M$25*I75+$M$26*B75+$M$27*E75)</f>
        <v>-7.8886516942580729E-4</v>
      </c>
      <c r="K75">
        <f t="shared" ref="K75" si="106">($S$25*I75+$S$26*B75+$S$27*E75)</f>
        <v>4.2830215376929957E-3</v>
      </c>
      <c r="L75">
        <f t="shared" ref="L75" si="107">($B$3*I75+(1-$B$3)*(K75+B75))</f>
        <v>4.620287957830726E-3</v>
      </c>
      <c r="M75">
        <f t="shared" ref="M75" si="108">((1-$B$3)*B75+$B$3*(I75-K75))</f>
        <v>3.3726642013773029E-4</v>
      </c>
      <c r="N75">
        <f t="shared" ref="N75" si="109">($M$6*(B75+K75-I75)*$B$21)</f>
        <v>1.9226934544726768E-3</v>
      </c>
      <c r="O75">
        <f t="shared" ref="O75" si="110">($B$19^(1-$B$6)*J75-$B$4*$A$15*(1-$A$15)^(-$B$7)*K75)</f>
        <v>-4.6071832435794161E-3</v>
      </c>
      <c r="P75">
        <f>((1/$B$5)*(I92-(1-$B$5)*B75))</f>
        <v>-9.4306381779764387E-2</v>
      </c>
      <c r="AP75">
        <f t="shared" si="37"/>
        <v>2012</v>
      </c>
      <c r="AQ75" s="20">
        <v>42550.400000000001</v>
      </c>
      <c r="AR75" s="20">
        <v>148414</v>
      </c>
      <c r="AS75" s="22">
        <v>1784.7</v>
      </c>
      <c r="AT75">
        <f t="shared" si="16"/>
        <v>264874465.80000001</v>
      </c>
      <c r="AU75" s="20">
        <v>12312.7</v>
      </c>
      <c r="AV75" s="20">
        <v>3662.8420000000001</v>
      </c>
      <c r="AW75">
        <f t="shared" si="17"/>
        <v>2604.4279999999999</v>
      </c>
      <c r="AX75" s="20">
        <v>18579.97</v>
      </c>
      <c r="AY75">
        <f t="shared" si="51"/>
        <v>3.960806218271093E-5</v>
      </c>
      <c r="AZ75" s="20">
        <v>210133.68599999999</v>
      </c>
      <c r="BB75">
        <f t="shared" si="2"/>
        <v>-1.5970546724933941</v>
      </c>
      <c r="BC75">
        <f t="shared" si="3"/>
        <v>7.1392673505945456</v>
      </c>
      <c r="BD75">
        <f t="shared" si="4"/>
        <v>-2.8371126781525406</v>
      </c>
      <c r="BE75">
        <f t="shared" si="5"/>
        <v>-4.0495045793504003</v>
      </c>
      <c r="BF75">
        <f t="shared" si="6"/>
        <v>-4.3905308548141591</v>
      </c>
      <c r="BG75">
        <f t="shared" si="7"/>
        <v>-2.4256598094286517</v>
      </c>
      <c r="BH75">
        <f t="shared" ref="BH75" si="111">LN(AY75)</f>
        <v>-10.136477869953069</v>
      </c>
      <c r="BJ75">
        <v>-1.5934648654371912</v>
      </c>
      <c r="BK75">
        <v>7.1407288836012608</v>
      </c>
      <c r="BL75">
        <v>-2.8346215829604922</v>
      </c>
      <c r="BM75">
        <v>-4.0685313741712168</v>
      </c>
      <c r="BN75">
        <v>-4.3871076805358813</v>
      </c>
      <c r="BO75">
        <v>-2.4268020969139688</v>
      </c>
      <c r="BP75">
        <v>-10.142345768682254</v>
      </c>
      <c r="BR75">
        <f t="shared" ref="BR75" si="112">(BB75-BJ75)</f>
        <v>-3.5898070562028206E-3</v>
      </c>
      <c r="BS75">
        <f t="shared" ref="BS75" si="113">(BC75-BK75)</f>
        <v>-1.4615330067151433E-3</v>
      </c>
      <c r="BT75">
        <f t="shared" ref="BT75" si="114">(BD75-BL75)</f>
        <v>-2.491095192048487E-3</v>
      </c>
      <c r="BU75">
        <f t="shared" ref="BU75" si="115">(BE75-BM75)</f>
        <v>1.9026794820816484E-2</v>
      </c>
      <c r="BV75">
        <f t="shared" ref="BV75" si="116">(BF75-BN75)</f>
        <v>-3.423174278277763E-3</v>
      </c>
      <c r="BW75">
        <f t="shared" ref="BW75" si="117">(BG75-BO75)</f>
        <v>1.1422874853170839E-3</v>
      </c>
      <c r="BX75">
        <f t="shared" ref="BX75" si="118">(BH75-BP75)</f>
        <v>5.8678987291855833E-3</v>
      </c>
      <c r="BZ75">
        <f t="shared" ref="BZ75" si="119">(BV74)</f>
        <v>-5.6556292859601953E-3</v>
      </c>
      <c r="CA75">
        <f t="shared" ref="CA75" si="120">(BX74)</f>
        <v>5.1154446260834874E-3</v>
      </c>
      <c r="CG75">
        <f>(BV75-$CC$33*BZ75)</f>
        <v>-1.2776261210945979E-3</v>
      </c>
      <c r="CH75">
        <f>(BX75-$CC$41*CA75)</f>
        <v>4.9540944764216149E-3</v>
      </c>
      <c r="CJ75">
        <f t="shared" si="20"/>
        <v>-1.5968626067848257</v>
      </c>
      <c r="CK75">
        <f t="shared" si="21"/>
        <v>7.1450119051389533</v>
      </c>
      <c r="CL75">
        <f t="shared" si="22"/>
        <v>-2.835410448129918</v>
      </c>
      <c r="CM75">
        <f t="shared" si="23"/>
        <v>-4.1628377559509815</v>
      </c>
      <c r="CN75">
        <f t="shared" si="24"/>
        <v>-2.4221818089561382</v>
      </c>
      <c r="CP75">
        <f t="shared" si="14"/>
        <v>0.14017396152953959</v>
      </c>
      <c r="CQ75" s="20">
        <v>2917.0880000000002</v>
      </c>
      <c r="CR75">
        <f t="shared" si="15"/>
        <v>6.855606527788223E-2</v>
      </c>
      <c r="CS75" s="20">
        <v>56.352015299999998</v>
      </c>
      <c r="CU75" s="20">
        <v>0.1341</v>
      </c>
      <c r="CV75">
        <f t="shared" si="42"/>
        <v>15.48919295685733</v>
      </c>
    </row>
    <row r="76" spans="1:100" x14ac:dyDescent="0.2">
      <c r="A76">
        <f t="shared" si="44"/>
        <v>2013</v>
      </c>
      <c r="B76">
        <f t="shared" ref="B76" si="121">(C76+$C$30*B75)</f>
        <v>6.7878869697679534E-4</v>
      </c>
      <c r="C76">
        <f t="shared" ref="C76" si="122">(CH76)</f>
        <v>-3.6943119502962757E-4</v>
      </c>
      <c r="E76">
        <f t="shared" ref="E76" si="123">(F76+$G$30*E75)</f>
        <v>5.4519344093959532E-3</v>
      </c>
      <c r="F76">
        <f t="shared" ref="F76" si="124">(CG76)</f>
        <v>6.7505671332041091E-3</v>
      </c>
      <c r="I76">
        <f t="shared" ref="I76" si="125">(BR75)</f>
        <v>-3.5898070562028206E-3</v>
      </c>
      <c r="J76">
        <f t="shared" ref="J76" si="126">($M$25*I76+$M$26*B76+$M$27*E76)</f>
        <v>-2.4080589321009232E-3</v>
      </c>
      <c r="K76">
        <f t="shared" ref="K76" si="127">($S$25*I76+$S$26*B76+$S$27*E76)</f>
        <v>2.0031537794109023E-3</v>
      </c>
      <c r="L76">
        <f t="shared" ref="L76" si="128">($B$3*I76+(1-$B$3)*(K76+B76))</f>
        <v>1.2178254427712507E-4</v>
      </c>
      <c r="M76">
        <f t="shared" ref="M76" si="129">((1-$B$3)*B76+$B$3*(I76-K76))</f>
        <v>-1.8813712351337774E-3</v>
      </c>
      <c r="N76">
        <f t="shared" ref="N76" si="130">($M$6*(B76+K76-I76)*$B$21)</f>
        <v>8.9002531153976601E-4</v>
      </c>
      <c r="O76">
        <f t="shared" ref="O76" si="131">($B$19^(1-$B$6)*J76-$B$4*$A$15*(1-$A$15)^(-$B$7)*K76)</f>
        <v>-4.1938725718225758E-3</v>
      </c>
      <c r="P76">
        <f>((1/$B$5)*(I93-(1-$B$5)*B76))</f>
        <v>-1.0909204292584495E-2</v>
      </c>
      <c r="AP76">
        <f t="shared" si="37"/>
        <v>2013</v>
      </c>
      <c r="AQ76" s="20">
        <v>43225.46</v>
      </c>
      <c r="AR76" s="20">
        <v>150512</v>
      </c>
      <c r="AS76" s="22">
        <v>1791.31</v>
      </c>
      <c r="AT76">
        <f t="shared" si="16"/>
        <v>269613650.71999997</v>
      </c>
      <c r="AU76" s="20">
        <v>12495.87</v>
      </c>
      <c r="AV76" s="20">
        <v>3833.0360000000001</v>
      </c>
      <c r="AW76">
        <f t="shared" si="17"/>
        <v>2593.2839999999978</v>
      </c>
      <c r="AX76" s="20">
        <v>18922.189999999999</v>
      </c>
      <c r="AY76">
        <f t="shared" si="51"/>
        <v>3.969724267680489E-5</v>
      </c>
      <c r="AZ76" s="20">
        <v>210898.497</v>
      </c>
      <c r="BB76">
        <f t="shared" si="2"/>
        <v>-1.5849472873567321</v>
      </c>
      <c r="BC76">
        <f t="shared" si="3"/>
        <v>7.1533683291138415</v>
      </c>
      <c r="BD76">
        <f t="shared" si="4"/>
        <v>-2.8259787711449</v>
      </c>
      <c r="BE76">
        <f t="shared" si="5"/>
        <v>-4.0077197823836839</v>
      </c>
      <c r="BF76">
        <f t="shared" si="6"/>
        <v>-4.3984519346540489</v>
      </c>
      <c r="BG76">
        <f t="shared" si="7"/>
        <v>-2.411041653405352</v>
      </c>
      <c r="BH76">
        <f t="shared" ref="BH76" si="132">LN(AY76)</f>
        <v>-10.134228826667933</v>
      </c>
      <c r="BJ76">
        <v>-1.5827804886815335</v>
      </c>
      <c r="BK76">
        <v>7.1524835200931545</v>
      </c>
      <c r="BL76">
        <v>-2.8195705302636322</v>
      </c>
      <c r="BM76">
        <v>-4.027513677334345</v>
      </c>
      <c r="BN76">
        <v>-4.4039038690634449</v>
      </c>
      <c r="BO76">
        <v>-2.4110824844171286</v>
      </c>
      <c r="BP76">
        <v>-10.134907615364909</v>
      </c>
      <c r="BR76">
        <f t="shared" ref="BR76" si="133">(BB76-BJ76)</f>
        <v>-2.1667986751985335E-3</v>
      </c>
      <c r="BS76">
        <f t="shared" ref="BS76" si="134">(BC76-BK76)</f>
        <v>8.8480902068699407E-4</v>
      </c>
      <c r="BT76">
        <f t="shared" ref="BT76" si="135">(BD76-BL76)</f>
        <v>-6.4082408812677905E-3</v>
      </c>
      <c r="BU76">
        <f t="shared" ref="BU76" si="136">(BE76-BM76)</f>
        <v>1.9793894950661084E-2</v>
      </c>
      <c r="BV76">
        <f t="shared" ref="BV76" si="137">(BF76-BN76)</f>
        <v>5.4519344093959532E-3</v>
      </c>
      <c r="BW76">
        <f t="shared" ref="BW76" si="138">(BG76-BO76)</f>
        <v>4.0831011776543136E-5</v>
      </c>
      <c r="BX76">
        <f t="shared" ref="BX76" si="139">(BH76-BP76)</f>
        <v>6.7878869697679534E-4</v>
      </c>
      <c r="BZ76">
        <f t="shared" ref="BZ76" si="140">(BV75)</f>
        <v>-3.423174278277763E-3</v>
      </c>
      <c r="CA76">
        <f t="shared" ref="CA76" si="141">(BX75)</f>
        <v>5.8678987291855833E-3</v>
      </c>
      <c r="CG76">
        <f t="shared" ref="CG76" si="142">(BV76-$CC$33*BZ76)</f>
        <v>6.7505671332041091E-3</v>
      </c>
      <c r="CH76">
        <f t="shared" ref="CH76" si="143">(BX76-$CC$41*CA76)</f>
        <v>-3.6943119502962757E-4</v>
      </c>
      <c r="CJ76">
        <f t="shared" si="20"/>
        <v>-1.5863702957377364</v>
      </c>
      <c r="CK76">
        <f t="shared" si="21"/>
        <v>7.1544866738725652</v>
      </c>
      <c r="CL76">
        <f t="shared" si="22"/>
        <v>-2.8219785891957332</v>
      </c>
      <c r="CM76">
        <f t="shared" si="23"/>
        <v>-4.0384228816269294</v>
      </c>
      <c r="CN76">
        <f t="shared" si="24"/>
        <v>-2.4109607018728516</v>
      </c>
      <c r="CP76">
        <f t="shared" si="14"/>
        <v>0.13704988693169226</v>
      </c>
      <c r="CQ76" s="20">
        <v>2991.78</v>
      </c>
      <c r="CR76">
        <f t="shared" si="15"/>
        <v>6.9213375635562929E-2</v>
      </c>
      <c r="CS76" s="20">
        <v>55.854815600000002</v>
      </c>
      <c r="CU76" s="20">
        <v>0.29599999999999999</v>
      </c>
      <c r="CV76">
        <f t="shared" si="42"/>
        <v>20.0739940720871</v>
      </c>
    </row>
    <row r="77" spans="1:100" x14ac:dyDescent="0.2">
      <c r="A77">
        <f t="shared" si="44"/>
        <v>2014</v>
      </c>
      <c r="B77">
        <f t="shared" ref="B77" si="144">(C77+$C$30*B76)</f>
        <v>2.9212282738022566E-4</v>
      </c>
      <c r="C77">
        <f t="shared" ref="C77" si="145">(CH77)</f>
        <v>1.7086650591352064E-4</v>
      </c>
      <c r="E77">
        <f t="shared" ref="E77" si="146">(F77+$G$30*E76)</f>
        <v>-5.7817051487845106E-3</v>
      </c>
      <c r="F77">
        <f t="shared" ref="F77" si="147">(CG77)</f>
        <v>-7.8499785864019882E-3</v>
      </c>
      <c r="I77">
        <f t="shared" ref="I77" si="148">(BR76)</f>
        <v>-2.1667986751985335E-3</v>
      </c>
      <c r="J77">
        <f t="shared" ref="J77" si="149">($M$25*I77+$M$26*B77+$M$27*E77)</f>
        <v>-1.0924037583436186E-3</v>
      </c>
      <c r="K77">
        <f t="shared" ref="K77" si="150">($S$25*I77+$S$26*B77+$S$27*E77)</f>
        <v>5.67371342896439E-4</v>
      </c>
      <c r="L77">
        <f t="shared" ref="L77" si="151">($B$3*I77+(1-$B$3)*(K77+B77))</f>
        <v>-3.7585390055394825E-4</v>
      </c>
      <c r="M77">
        <f t="shared" ref="M77" si="152">((1-$B$3)*B77+$B$3*(I77-K77))</f>
        <v>-9.4322524345038725E-4</v>
      </c>
      <c r="N77">
        <f t="shared" ref="N77" si="153">($M$6*(B77+K77-I77)*$B$21)</f>
        <v>4.2946186205431895E-4</v>
      </c>
      <c r="O77">
        <f t="shared" ref="O77" si="154">($B$19^(1-$B$6)*J77-$B$4*$A$15*(1-$A$15)^(-$B$7)*K77)</f>
        <v>-1.5982158898663538E-3</v>
      </c>
      <c r="P77">
        <f>((1/$B$5)*(I94-(1-$B$5)*B77))</f>
        <v>-4.6948742909418547E-3</v>
      </c>
      <c r="AP77">
        <f t="shared" si="37"/>
        <v>2014</v>
      </c>
      <c r="AQ77" s="20">
        <v>43954.080000000002</v>
      </c>
      <c r="AR77" s="20">
        <v>153116</v>
      </c>
      <c r="AS77" s="22">
        <v>1797.12</v>
      </c>
      <c r="AT77">
        <f t="shared" si="16"/>
        <v>275167825.91999996</v>
      </c>
      <c r="AU77" s="20">
        <v>12834.24</v>
      </c>
      <c r="AV77" s="20">
        <v>3998.1950000000002</v>
      </c>
      <c r="AW77">
        <f t="shared" si="17"/>
        <v>2522.6549999999988</v>
      </c>
      <c r="AX77" s="20">
        <v>19355.09</v>
      </c>
      <c r="AY77">
        <f t="shared" si="51"/>
        <v>3.994818940405197E-5</v>
      </c>
      <c r="AZ77" s="20">
        <v>211755.69699999999</v>
      </c>
      <c r="BB77">
        <f t="shared" si="2"/>
        <v>-1.5722877849516099</v>
      </c>
      <c r="BC77">
        <f t="shared" si="3"/>
        <v>7.169703229040115</v>
      </c>
      <c r="BD77">
        <f t="shared" si="4"/>
        <v>-2.8033166380578765</v>
      </c>
      <c r="BE77">
        <f t="shared" si="5"/>
        <v>-3.9695902282626365</v>
      </c>
      <c r="BF77">
        <f t="shared" si="6"/>
        <v>-4.4301213192035629</v>
      </c>
      <c r="BG77">
        <f t="shared" si="7"/>
        <v>-2.3924778035585561</v>
      </c>
      <c r="BH77">
        <f t="shared" ref="BH77:BH78" si="155">LN(AY77)</f>
        <v>-10.127927208329682</v>
      </c>
      <c r="BJ77">
        <v>-1.5702458983624377</v>
      </c>
      <c r="BK77">
        <v>7.1673050940297491</v>
      </c>
      <c r="BL77">
        <v>-2.8008184122038289</v>
      </c>
      <c r="BM77">
        <v>-3.9867583073418262</v>
      </c>
      <c r="BN77">
        <v>-4.4243396140547784</v>
      </c>
      <c r="BO77">
        <v>-2.3932363760680229</v>
      </c>
      <c r="BP77">
        <v>-10.128219331157062</v>
      </c>
      <c r="BR77">
        <f t="shared" ref="BR77:BR78" si="156">(BB77-BJ77)</f>
        <v>-2.0418865891722593E-3</v>
      </c>
      <c r="BS77">
        <f t="shared" ref="BS77:BS78" si="157">(BC77-BK77)</f>
        <v>2.3981350103658983E-3</v>
      </c>
      <c r="BT77">
        <f t="shared" ref="BT77:BT78" si="158">(BD77-BL77)</f>
        <v>-2.4982258540475755E-3</v>
      </c>
      <c r="BU77">
        <f t="shared" ref="BU77:BU78" si="159">(BE77-BM77)</f>
        <v>1.7168079079189713E-2</v>
      </c>
      <c r="BV77">
        <f t="shared" ref="BV77:BV78" si="160">(BF77-BN77)</f>
        <v>-5.7817051487845106E-3</v>
      </c>
      <c r="BW77">
        <f t="shared" ref="BW77:BW78" si="161">(BG77-BO77)</f>
        <v>7.5857250946675947E-4</v>
      </c>
      <c r="BX77">
        <f t="shared" ref="BX77:BX78" si="162">(BH77-BP77)</f>
        <v>2.9212282738022566E-4</v>
      </c>
      <c r="BZ77">
        <f t="shared" ref="BZ77:BZ78" si="163">(BV76)</f>
        <v>5.4519344093959532E-3</v>
      </c>
      <c r="CA77">
        <f t="shared" ref="CA77:CA78" si="164">(BX76)</f>
        <v>6.7878869697679534E-4</v>
      </c>
      <c r="CG77">
        <f t="shared" ref="CG77:CG78" si="165">(BV77-$CC$33*BZ77)</f>
        <v>-7.8499785864019882E-3</v>
      </c>
      <c r="CH77">
        <f t="shared" ref="CH77:CH78" si="166">(BX77-$CC$41*CA77)</f>
        <v>1.7086650591352064E-4</v>
      </c>
      <c r="CJ77">
        <f t="shared" si="20"/>
        <v>-1.5724126970376362</v>
      </c>
      <c r="CK77">
        <f t="shared" si="21"/>
        <v>7.1678724653726453</v>
      </c>
      <c r="CL77">
        <f t="shared" si="22"/>
        <v>-2.8019108159621724</v>
      </c>
      <c r="CM77">
        <f t="shared" si="23"/>
        <v>-3.9914531816327683</v>
      </c>
      <c r="CN77">
        <f t="shared" si="24"/>
        <v>-2.3936122299685767</v>
      </c>
      <c r="CP77">
        <f t="shared" si="14"/>
        <v>0.13033548281098145</v>
      </c>
      <c r="CQ77" s="20">
        <v>3067.348</v>
      </c>
      <c r="CR77">
        <f t="shared" si="15"/>
        <v>6.9785285006534081E-2</v>
      </c>
      <c r="CS77" s="20">
        <v>55.981169700000002</v>
      </c>
      <c r="CU77" s="20">
        <v>0.1139</v>
      </c>
      <c r="CV77">
        <f t="shared" si="42"/>
        <v>22.360421996897824</v>
      </c>
    </row>
    <row r="78" spans="1:100" x14ac:dyDescent="0.2">
      <c r="A78">
        <f t="shared" si="44"/>
        <v>2015</v>
      </c>
      <c r="B78">
        <f t="shared" ref="B78:B79" si="167">(C78+$C$30*B77)</f>
        <v>-8.7017444118941967E-4</v>
      </c>
      <c r="C78">
        <f t="shared" ref="C78:C79" si="168">(CH78)</f>
        <v>-9.2235819089288643E-4</v>
      </c>
      <c r="E78">
        <f t="shared" ref="E78:E79" si="169">(F78+$G$30*E77)</f>
        <v>-2.9960190427201994E-2</v>
      </c>
      <c r="F78">
        <f t="shared" ref="F78:F79" si="170">(CG78)</f>
        <v>-2.776681349244681E-2</v>
      </c>
      <c r="I78">
        <f t="shared" ref="I78:I79" si="171">(BR77)</f>
        <v>-2.0418865891722593E-3</v>
      </c>
      <c r="J78">
        <f t="shared" ref="J78:J79" si="172">($M$25*I78+$M$26*B78+$M$27*E78)</f>
        <v>-2.3200617050950483E-4</v>
      </c>
      <c r="K78">
        <f t="shared" ref="K78:K79" si="173">($S$25*I78+$S$26*B78+$S$27*E78)</f>
        <v>-1.6635524344144803E-3</v>
      </c>
      <c r="L78">
        <f t="shared" ref="L78:L79" si="174">($B$3*I78+(1-$B$3)*(K78+B78))</f>
        <v>-2.3329551790020474E-3</v>
      </c>
      <c r="M78">
        <f t="shared" ref="M78:M79" si="175">((1-$B$3)*B78+$B$3*(I78-K78))</f>
        <v>-6.694027445875671E-4</v>
      </c>
      <c r="N78">
        <f t="shared" ref="N78:N79" si="176">($M$6*(B78+K78-I78)*$B$21)</f>
        <v>-6.9797159769280213E-5</v>
      </c>
      <c r="O78">
        <f t="shared" ref="O78:O79" si="177">($B$19^(1-$B$6)*J78-$B$4*$A$15*(1-$A$15)^(-$B$7)*K78)</f>
        <v>1.2510525233882775E-3</v>
      </c>
      <c r="P78">
        <f>((1/$B$5)*(I95-(1-$B$5)*B78))</f>
        <v>1.3985074871459521E-2</v>
      </c>
      <c r="AP78">
        <f t="shared" si="37"/>
        <v>2015</v>
      </c>
      <c r="AQ78" s="20">
        <v>44798.06</v>
      </c>
      <c r="AR78" s="20">
        <v>156142</v>
      </c>
      <c r="AS78" s="22">
        <v>1808.72</v>
      </c>
      <c r="AT78">
        <f t="shared" si="16"/>
        <v>282417158.24000001</v>
      </c>
      <c r="AU78" s="20">
        <v>13255.13</v>
      </c>
      <c r="AV78" s="20">
        <v>4198.5439999999999</v>
      </c>
      <c r="AW78">
        <f t="shared" si="17"/>
        <v>2425.2360000000008</v>
      </c>
      <c r="AX78" s="20">
        <v>19878.91</v>
      </c>
      <c r="AY78">
        <f t="shared" si="51"/>
        <v>4.0188618009282396E-5</v>
      </c>
      <c r="AZ78" s="20">
        <v>212604.06899999999</v>
      </c>
      <c r="BB78">
        <f t="shared" si="2"/>
        <v>-1.5572667700414089</v>
      </c>
      <c r="BC78">
        <f t="shared" si="3"/>
        <v>7.191708936442426</v>
      </c>
      <c r="BD78">
        <f t="shared" si="4"/>
        <v>-2.7750469576406327</v>
      </c>
      <c r="BE78">
        <f t="shared" si="5"/>
        <v>-3.9246938064334169</v>
      </c>
      <c r="BF78">
        <f t="shared" si="6"/>
        <v>-4.4735027657114612</v>
      </c>
      <c r="BG78">
        <f t="shared" si="7"/>
        <v>-2.3697722342018714</v>
      </c>
      <c r="BH78">
        <f t="shared" si="155"/>
        <v>-10.121926736526778</v>
      </c>
      <c r="BJ78">
        <v>-1.5557124338194823</v>
      </c>
      <c r="BK78">
        <v>7.1821087049704921</v>
      </c>
      <c r="BL78">
        <v>-2.779740987133239</v>
      </c>
      <c r="BM78">
        <v>-3.9500984674215576</v>
      </c>
      <c r="BN78">
        <v>-4.4435425752842592</v>
      </c>
      <c r="BO78">
        <v>-2.374304149805774</v>
      </c>
      <c r="BP78">
        <v>-10.121056562085588</v>
      </c>
      <c r="BR78">
        <f t="shared" si="156"/>
        <v>-1.5543362219265777E-3</v>
      </c>
      <c r="BS78">
        <f t="shared" si="157"/>
        <v>9.6002314719338955E-3</v>
      </c>
      <c r="BT78">
        <f t="shared" si="158"/>
        <v>4.6940294926063331E-3</v>
      </c>
      <c r="BU78">
        <f t="shared" si="159"/>
        <v>2.5404660988140648E-2</v>
      </c>
      <c r="BV78">
        <f t="shared" si="160"/>
        <v>-2.9960190427201994E-2</v>
      </c>
      <c r="BW78">
        <f t="shared" si="161"/>
        <v>4.5319156039025366E-3</v>
      </c>
      <c r="BX78">
        <f t="shared" si="162"/>
        <v>-8.7017444118941967E-4</v>
      </c>
      <c r="BZ78">
        <f t="shared" si="163"/>
        <v>-5.7817051487845106E-3</v>
      </c>
      <c r="CA78">
        <f t="shared" si="164"/>
        <v>2.9212282738022566E-4</v>
      </c>
      <c r="CG78">
        <f t="shared" si="165"/>
        <v>-2.776681349244681E-2</v>
      </c>
      <c r="CH78">
        <f t="shared" si="166"/>
        <v>-9.2235819089288643E-4</v>
      </c>
      <c r="CJ78">
        <f t="shared" si="20"/>
        <v>-1.5577543204086546</v>
      </c>
      <c r="CK78">
        <f t="shared" si="21"/>
        <v>7.1804451525360777</v>
      </c>
      <c r="CL78">
        <f t="shared" si="22"/>
        <v>-2.7799729933037485</v>
      </c>
      <c r="CM78">
        <f t="shared" si="23"/>
        <v>-3.936113392550098</v>
      </c>
      <c r="CN78">
        <f t="shared" si="24"/>
        <v>-2.3766371049847761</v>
      </c>
      <c r="CP78">
        <f t="shared" si="14"/>
        <v>0.12200045173502978</v>
      </c>
      <c r="CQ78" s="20">
        <v>3136.7510000000002</v>
      </c>
      <c r="CR78">
        <f t="shared" si="15"/>
        <v>7.0019795500073007E-2</v>
      </c>
      <c r="CS78" s="20">
        <v>56.482868699999997</v>
      </c>
      <c r="CU78" s="20">
        <v>-7.3000000000000001E-3</v>
      </c>
      <c r="CV78">
        <f t="shared" si="42"/>
        <v>22.197190916320469</v>
      </c>
    </row>
    <row r="79" spans="1:100" x14ac:dyDescent="0.2">
      <c r="A79">
        <f t="shared" si="44"/>
        <v>2016</v>
      </c>
      <c r="B79">
        <f t="shared" si="167"/>
        <v>-6.3999408061530261E-3</v>
      </c>
      <c r="C79">
        <f t="shared" si="168"/>
        <v>-6.2444960377841417E-3</v>
      </c>
      <c r="E79">
        <f t="shared" si="169"/>
        <v>-5.8938626399118732E-3</v>
      </c>
      <c r="F79">
        <f t="shared" si="170"/>
        <v>5.4719868720980881E-3</v>
      </c>
      <c r="I79">
        <f t="shared" si="171"/>
        <v>-1.5543362219265777E-3</v>
      </c>
      <c r="J79">
        <f t="shared" si="172"/>
        <v>-2.1319462830019882E-3</v>
      </c>
      <c r="K79">
        <f t="shared" si="173"/>
        <v>-3.4121250692124719E-3</v>
      </c>
      <c r="L79">
        <f t="shared" si="174"/>
        <v>-6.4412187968783874E-3</v>
      </c>
      <c r="M79">
        <f t="shared" si="175"/>
        <v>-3.0290937276659154E-3</v>
      </c>
      <c r="N79">
        <f t="shared" si="176"/>
        <v>-1.171856173340746E-3</v>
      </c>
      <c r="O79">
        <f t="shared" si="177"/>
        <v>9.0996670024775768E-4</v>
      </c>
      <c r="P79">
        <f>((1/$B$5)*(I96-(1-$B$5)*B79))</f>
        <v>0.10285713658127991</v>
      </c>
      <c r="AP79">
        <f t="shared" si="37"/>
        <v>2016</v>
      </c>
      <c r="AQ79" s="20">
        <v>45715.44</v>
      </c>
      <c r="AR79" s="20">
        <v>158339</v>
      </c>
      <c r="AS79" s="22">
        <v>1802.6</v>
      </c>
      <c r="AT79">
        <f t="shared" si="16"/>
        <v>285421881.39999998</v>
      </c>
      <c r="AU79" s="20">
        <v>13583.62</v>
      </c>
      <c r="AV79" s="20">
        <v>4169.5060000000003</v>
      </c>
      <c r="AW79">
        <f t="shared" si="17"/>
        <v>2457.2540000000008</v>
      </c>
      <c r="AX79" s="20">
        <v>20210.38</v>
      </c>
      <c r="AY79">
        <f t="shared" si="51"/>
        <v>4.0324605931671526E-5</v>
      </c>
      <c r="AZ79" s="20">
        <v>213255.91200000001</v>
      </c>
      <c r="BB79">
        <f t="shared" si="2"/>
        <v>-1.5400568128972467</v>
      </c>
      <c r="BC79">
        <f t="shared" si="3"/>
        <v>7.1992307410051675</v>
      </c>
      <c r="BD79">
        <f t="shared" si="4"/>
        <v>-2.7536282542263817</v>
      </c>
      <c r="BE79">
        <f t="shared" si="5"/>
        <v>-3.9346953457515967</v>
      </c>
      <c r="BF79">
        <f t="shared" si="6"/>
        <v>-4.4634484430176569</v>
      </c>
      <c r="BG79">
        <f t="shared" si="7"/>
        <v>-2.3562965755051826</v>
      </c>
      <c r="BH79">
        <f t="shared" ref="BH79" si="178">LN(AY79)</f>
        <v>-10.118548706308959</v>
      </c>
      <c r="BJ79">
        <v>-1.5393542850095221</v>
      </c>
      <c r="BK79">
        <v>7.1941886309132981</v>
      </c>
      <c r="BL79">
        <v>-2.7581090175944354</v>
      </c>
      <c r="BM79">
        <v>-3.9186528491544288</v>
      </c>
      <c r="BN79">
        <v>-4.457554580377745</v>
      </c>
      <c r="BO79">
        <v>-2.3552062427244884</v>
      </c>
      <c r="BP79">
        <v>-10.112148765502806</v>
      </c>
      <c r="BR79">
        <f t="shared" ref="BR79" si="179">(BB79-BJ79)</f>
        <v>-7.0252788772462438E-4</v>
      </c>
      <c r="BS79">
        <f t="shared" ref="BS79" si="180">(BC79-BK79)</f>
        <v>5.0421100918693895E-3</v>
      </c>
      <c r="BT79">
        <f t="shared" ref="BT79" si="181">(BD79-BL79)</f>
        <v>4.4807633680536973E-3</v>
      </c>
      <c r="BU79">
        <f t="shared" ref="BU79" si="182">(BE79-BM79)</f>
        <v>-1.6042496597167943E-2</v>
      </c>
      <c r="BV79">
        <f t="shared" ref="BV79" si="183">(BF79-BN79)</f>
        <v>-5.8938626399118732E-3</v>
      </c>
      <c r="BW79">
        <f t="shared" ref="BW79" si="184">(BG79-BO79)</f>
        <v>-1.0903327806941476E-3</v>
      </c>
      <c r="BX79">
        <f t="shared" ref="BX79" si="185">(BH79-BP79)</f>
        <v>-6.3999408061530261E-3</v>
      </c>
      <c r="BZ79">
        <f t="shared" ref="BZ79" si="186">(BV78)</f>
        <v>-2.9960190427201994E-2</v>
      </c>
      <c r="CA79">
        <f t="shared" ref="CA79" si="187">(BX78)</f>
        <v>-8.7017444118941967E-4</v>
      </c>
      <c r="CG79">
        <f t="shared" ref="CG79" si="188">(BV79-$CC$33*BZ79)</f>
        <v>5.4719868720980881E-3</v>
      </c>
      <c r="CH79">
        <f t="shared" ref="CH79" si="189">(BX79-$CC$41*CA79)</f>
        <v>-6.2444960377841417E-3</v>
      </c>
      <c r="CJ79">
        <f t="shared" si="20"/>
        <v>-1.5409086212314487</v>
      </c>
      <c r="CK79">
        <f t="shared" si="21"/>
        <v>7.1907765058440853</v>
      </c>
      <c r="CL79">
        <f t="shared" si="22"/>
        <v>-2.7602409638774374</v>
      </c>
      <c r="CM79">
        <f t="shared" si="23"/>
        <v>-3.815795712573149</v>
      </c>
      <c r="CN79">
        <f t="shared" si="24"/>
        <v>-2.361647461521367</v>
      </c>
      <c r="CP79">
        <f t="shared" si="14"/>
        <v>0.12158376042409894</v>
      </c>
      <c r="CQ79" s="20">
        <v>3202.6590000000001</v>
      </c>
      <c r="CR79">
        <f t="shared" si="15"/>
        <v>7.0056396700983292E-2</v>
      </c>
      <c r="CS79" s="20">
        <v>56.448279499999998</v>
      </c>
      <c r="CU79" s="20">
        <v>9.5399999999999999E-2</v>
      </c>
      <c r="CV79">
        <f t="shared" si="42"/>
        <v>24.314802929737439</v>
      </c>
    </row>
    <row r="80" spans="1:100" x14ac:dyDescent="0.2">
      <c r="A80">
        <f t="shared" si="44"/>
        <v>2017</v>
      </c>
      <c r="B80">
        <f t="shared" ref="B80" si="190">(C80+$C$30*B79)</f>
        <v>-2.3784632218983859E-3</v>
      </c>
      <c r="C80">
        <f t="shared" ref="C80" si="191">(CH80)</f>
        <v>-1.2352012860189444E-3</v>
      </c>
      <c r="E80">
        <f t="shared" ref="E80" si="192">(F80+$G$30*E79)</f>
        <v>-1.0356485180532893E-2</v>
      </c>
      <c r="F80">
        <f t="shared" ref="F80" si="193">(CG80)</f>
        <v>-8.1205596121535113E-3</v>
      </c>
      <c r="I80">
        <f t="shared" ref="I80" si="194">(BR79)</f>
        <v>-7.0252788772462438E-4</v>
      </c>
      <c r="J80">
        <f t="shared" ref="J80" si="195">($M$25*I80+$M$26*B80+$M$27*E80)</f>
        <v>-5.252831957034223E-4</v>
      </c>
      <c r="K80">
        <f t="shared" ref="K80" si="196">($S$25*I80+$S$26*B80+$S$27*E80)</f>
        <v>-1.741908773366004E-3</v>
      </c>
      <c r="L80">
        <f t="shared" ref="L80" si="197">($B$3*I80+(1-$B$3)*(K80+B80))</f>
        <v>-2.7251907156463431E-3</v>
      </c>
      <c r="M80">
        <f t="shared" ref="M80" si="198">((1-$B$3)*B80+$B$3*(I80-K80))</f>
        <v>-9.8328194228033895E-4</v>
      </c>
      <c r="N80">
        <f t="shared" ref="N80" si="199">($M$6*(B80+K80-I80)*$B$21)</f>
        <v>-4.8502698502230553E-4</v>
      </c>
      <c r="O80">
        <f t="shared" ref="O80" si="200">($B$19^(1-$B$6)*J80-$B$4*$A$15*(1-$A$15)^(-$B$7)*K80)</f>
        <v>1.0276302543776E-3</v>
      </c>
      <c r="P80">
        <f>((1/$B$5)*(I97-(1-$B$5)*B80))</f>
        <v>3.8225652998719911E-2</v>
      </c>
      <c r="AP80">
        <f t="shared" si="37"/>
        <v>2017</v>
      </c>
      <c r="AQ80" s="20">
        <v>46653.19</v>
      </c>
      <c r="AR80" s="20">
        <v>160179</v>
      </c>
      <c r="AS80" s="22">
        <v>1795.58</v>
      </c>
      <c r="AT80">
        <f t="shared" si="16"/>
        <v>287614208.81999999</v>
      </c>
      <c r="AU80" s="20">
        <v>13907.45</v>
      </c>
      <c r="AV80" s="20">
        <v>4328.7560000000003</v>
      </c>
      <c r="AW80">
        <f t="shared" si="17"/>
        <v>2427.2739999999976</v>
      </c>
      <c r="AX80" s="20">
        <v>20663.48</v>
      </c>
      <c r="AY80">
        <f t="shared" si="51"/>
        <v>4.0967091960952033E-5</v>
      </c>
      <c r="AZ80" s="20">
        <v>213637.33499999999</v>
      </c>
      <c r="BB80">
        <f t="shared" ref="BB80" si="201">LN(AQ80/$AZ80)</f>
        <v>-1.5215385746177232</v>
      </c>
      <c r="BC80">
        <f t="shared" ref="BC80" si="202">LN(AT80/$AZ80)</f>
        <v>7.2050954272689749</v>
      </c>
      <c r="BD80">
        <f t="shared" ref="BD80" si="203">LN(AU80/$AZ80)</f>
        <v>-2.7318552133596148</v>
      </c>
      <c r="BE80">
        <f t="shared" ref="BE80" si="204">LN(AV80/$AZ80)</f>
        <v>-3.8989996783230416</v>
      </c>
      <c r="BF80">
        <f t="shared" ref="BF80" si="205">LN(AW80/$AZ80)</f>
        <v>-4.4775110641857436</v>
      </c>
      <c r="BG80">
        <f t="shared" ref="BG80" si="206">LN(AX80/$AZ80)</f>
        <v>-2.3359119901984604</v>
      </c>
      <c r="BH80">
        <f t="shared" ref="BH80" si="207">LN(AY80)</f>
        <v>-10.102741448642711</v>
      </c>
      <c r="BJ80">
        <v>-1.5215914040249614</v>
      </c>
      <c r="BK80">
        <v>7.2023570797318879</v>
      </c>
      <c r="BL80">
        <v>-2.7369510748999559</v>
      </c>
      <c r="BM80">
        <v>-3.8895233145259804</v>
      </c>
      <c r="BN80">
        <v>-4.4671545790052107</v>
      </c>
      <c r="BO80">
        <v>-2.3361465331446727</v>
      </c>
      <c r="BP80">
        <v>-10.100362985420812</v>
      </c>
      <c r="BR80">
        <f t="shared" ref="BR80" si="208">(BB80-BJ80)</f>
        <v>5.2829407238164094E-5</v>
      </c>
      <c r="BS80">
        <f t="shared" ref="BS80" si="209">(BC80-BK80)</f>
        <v>2.7383475370870158E-3</v>
      </c>
      <c r="BT80">
        <f t="shared" ref="BT80" si="210">(BD80-BL80)</f>
        <v>5.09586154034114E-3</v>
      </c>
      <c r="BU80">
        <f t="shared" ref="BU80" si="211">(BE80-BM80)</f>
        <v>-9.4763637970611825E-3</v>
      </c>
      <c r="BV80">
        <f t="shared" ref="BV80" si="212">(BF80-BN80)</f>
        <v>-1.0356485180532893E-2</v>
      </c>
      <c r="BW80">
        <f t="shared" ref="BW80" si="213">(BG80-BO80)</f>
        <v>2.3454294621227945E-4</v>
      </c>
      <c r="BX80">
        <f t="shared" ref="BX80" si="214">(BH80-BP80)</f>
        <v>-2.3784632218983859E-3</v>
      </c>
      <c r="BZ80">
        <f t="shared" ref="BZ80:BZ82" si="215">(BV79)</f>
        <v>-5.8938626399118732E-3</v>
      </c>
      <c r="CA80">
        <f t="shared" ref="CA80:CA82" si="216">(BX79)</f>
        <v>-6.3999408061530261E-3</v>
      </c>
      <c r="CG80">
        <f t="shared" ref="CG80" si="217">(BV80-$CC$33*BZ80)</f>
        <v>-8.1205596121535113E-3</v>
      </c>
      <c r="CH80">
        <f t="shared" ref="CH80" si="218">(BX80-$CC$41*CA80)</f>
        <v>-1.2352012860189444E-3</v>
      </c>
      <c r="CJ80">
        <f t="shared" ref="CJ80" si="219">(I80+BJ80)</f>
        <v>-1.522293931912686</v>
      </c>
      <c r="CK80">
        <f t="shared" ref="CK80" si="220">(BK80+K80)</f>
        <v>7.200615170958522</v>
      </c>
      <c r="CL80">
        <f t="shared" ref="CL80" si="221">(BL80+J80)</f>
        <v>-2.7374763580956594</v>
      </c>
      <c r="CM80">
        <f t="shared" ref="CM80" si="222">(BM80+P80)</f>
        <v>-3.8512976615272607</v>
      </c>
      <c r="CN80">
        <f t="shared" ref="CN80" si="223">(BO80+L80)</f>
        <v>-2.3388717238603189</v>
      </c>
      <c r="CP80">
        <f t="shared" si="14"/>
        <v>0.11746685456660726</v>
      </c>
      <c r="CQ80" s="20">
        <v>3288.98</v>
      </c>
      <c r="CR80">
        <f t="shared" si="15"/>
        <v>7.0498501817346251E-2</v>
      </c>
      <c r="CS80" s="20">
        <v>56.537065499999997</v>
      </c>
      <c r="CU80" s="20">
        <v>0.19420000000000001</v>
      </c>
      <c r="CV80">
        <f t="shared" si="42"/>
        <v>29.036737658692449</v>
      </c>
    </row>
    <row r="81" spans="1:100" x14ac:dyDescent="0.2">
      <c r="A81">
        <f t="shared" si="44"/>
        <v>2018</v>
      </c>
      <c r="B81">
        <f t="shared" ref="B81:B82" si="224">(C81+$C$30*B80)</f>
        <v>-4.0692114331744023E-3</v>
      </c>
      <c r="C81">
        <f t="shared" ref="C81:C82" si="225">(CH81)</f>
        <v>-3.6443314928988131E-3</v>
      </c>
      <c r="E81">
        <f t="shared" ref="E81:E82" si="226">(F81+$G$30*E80)</f>
        <v>-6.9435779109907614E-3</v>
      </c>
      <c r="F81">
        <f t="shared" ref="F81:F82" si="227">(CG81)</f>
        <v>-3.0146892638603824E-3</v>
      </c>
      <c r="I81">
        <f t="shared" ref="I81:I82" si="228">(BR80)</f>
        <v>5.2829407238164094E-5</v>
      </c>
      <c r="J81">
        <f t="shared" ref="J81:J82" si="229">($M$25*I81+$M$26*B81+$M$27*E81)</f>
        <v>-5.4599629444839002E-4</v>
      </c>
      <c r="K81">
        <f t="shared" ref="K81:K82" si="230">($S$25*I81+$S$26*B81+$S$27*E81)</f>
        <v>-2.7424871206709043E-3</v>
      </c>
      <c r="L81">
        <f t="shared" ref="L81:L82" si="231">($B$3*I81+(1-$B$3)*(K81+B81))</f>
        <v>-4.0095634641872215E-3</v>
      </c>
      <c r="M81">
        <f t="shared" ref="M81:M82" si="232">((1-$B$3)*B81+$B$3*(I81-K81))</f>
        <v>-1.267076343516317E-3</v>
      </c>
      <c r="N81">
        <f t="shared" ref="N81:N82" si="233">($M$6*(B81+K81-I81)*$B$21)</f>
        <v>-9.7414662454053795E-4</v>
      </c>
      <c r="O81">
        <f t="shared" ref="O81:O82" si="234">($B$19^(1-$B$6)*J81-$B$4*$A$15*(1-$A$15)^(-$B$7)*K81)</f>
        <v>1.8989337739237777E-3</v>
      </c>
      <c r="P81">
        <f>((1/$B$5)*(I98-(1-$B$5)*B81))</f>
        <v>6.5398641774581059E-2</v>
      </c>
      <c r="AP81">
        <f t="shared" si="37"/>
        <v>2018</v>
      </c>
      <c r="AQ81" s="20">
        <v>47663.68</v>
      </c>
      <c r="AR81" s="20">
        <v>162883</v>
      </c>
      <c r="AS81" s="22">
        <v>1804.19</v>
      </c>
      <c r="AT81">
        <f t="shared" si="16"/>
        <v>293871879.76999998</v>
      </c>
      <c r="AU81" s="20">
        <v>14288.65</v>
      </c>
      <c r="AV81" s="20">
        <v>4567.1549999999997</v>
      </c>
      <c r="AW81">
        <f t="shared" si="17"/>
        <v>2420.6650000000009</v>
      </c>
      <c r="AX81" s="20">
        <v>21276.47</v>
      </c>
      <c r="AY81">
        <f t="shared" si="51"/>
        <v>4.1507044556793619E-5</v>
      </c>
      <c r="AZ81" s="20">
        <v>213799.636</v>
      </c>
      <c r="BB81">
        <f t="shared" ref="BB81:BB82" si="235">LN(AQ81/$AZ81)</f>
        <v>-1.5008696137776836</v>
      </c>
      <c r="BC81">
        <f t="shared" ref="BC81:BC82" si="236">LN(AT81/$AZ81)</f>
        <v>7.2258598721807621</v>
      </c>
      <c r="BD81">
        <f t="shared" ref="BD81:BD82" si="237">LN(AU81/$AZ81)</f>
        <v>-2.7055737802432254</v>
      </c>
      <c r="BE81">
        <f t="shared" ref="BE81:BE82" si="238">LN(AV81/$AZ81)</f>
        <v>-3.846148823308297</v>
      </c>
      <c r="BF81">
        <f t="shared" ref="BF81:BF82" si="239">LN(AW81/$AZ81)</f>
        <v>-4.4809970002555337</v>
      </c>
      <c r="BG81">
        <f t="shared" ref="BG81:BG82" si="240">LN(AX81/$AZ81)</f>
        <v>-2.3074375288091562</v>
      </c>
      <c r="BH81">
        <f t="shared" ref="BH81:BH82" si="241">LN(AY81)</f>
        <v>-10.089647396776771</v>
      </c>
      <c r="BJ81">
        <v>-1.5029548223704534</v>
      </c>
      <c r="BK81">
        <v>7.2062234869051576</v>
      </c>
      <c r="BL81">
        <v>-2.7165872594673734</v>
      </c>
      <c r="BM81">
        <v>-3.8623482669518774</v>
      </c>
      <c r="BN81">
        <v>-4.474053422344543</v>
      </c>
      <c r="BO81">
        <v>-2.3175012961365593</v>
      </c>
      <c r="BP81">
        <v>-10.085578185343596</v>
      </c>
      <c r="BR81">
        <f t="shared" ref="BR81:BR82" si="242">(BB81-BJ81)</f>
        <v>2.0852085927698383E-3</v>
      </c>
      <c r="BS81">
        <f t="shared" ref="BS81:BS82" si="243">(BC81-BK81)</f>
        <v>1.9636385275604518E-2</v>
      </c>
      <c r="BT81">
        <f t="shared" ref="BT81:BT82" si="244">(BD81-BL81)</f>
        <v>1.1013479224148082E-2</v>
      </c>
      <c r="BU81">
        <f t="shared" ref="BU81:BU82" si="245">(BE81-BM81)</f>
        <v>1.6199443643580391E-2</v>
      </c>
      <c r="BV81">
        <f t="shared" ref="BV81:BV82" si="246">(BF81-BN81)</f>
        <v>-6.9435779109907614E-3</v>
      </c>
      <c r="BW81">
        <f t="shared" ref="BW81:BW82" si="247">(BG81-BO81)</f>
        <v>1.0063767327403106E-2</v>
      </c>
      <c r="BX81">
        <f t="shared" ref="BX81:BX82" si="248">(BH81-BP81)</f>
        <v>-4.0692114331744023E-3</v>
      </c>
      <c r="BZ81">
        <f t="shared" si="215"/>
        <v>-1.0356485180532893E-2</v>
      </c>
      <c r="CA81">
        <f t="shared" si="216"/>
        <v>-2.3784632218983859E-3</v>
      </c>
      <c r="CG81">
        <f t="shared" ref="CG81:CG82" si="249">(BV81-$CC$33*BZ81)</f>
        <v>-3.0146892638603824E-3</v>
      </c>
      <c r="CH81">
        <f t="shared" ref="CH81:CH82" si="250">(BX81-$CC$41*CA81)</f>
        <v>-3.6443314928988131E-3</v>
      </c>
      <c r="CJ81">
        <f t="shared" ref="CJ81:CJ82" si="251">(I81+BJ81)</f>
        <v>-1.5029019929632152</v>
      </c>
      <c r="CK81">
        <f t="shared" ref="CK81:CK82" si="252">(BK81+K81)</f>
        <v>7.2034809997844871</v>
      </c>
      <c r="CL81">
        <f t="shared" ref="CL81:CL82" si="253">(BL81+J81)</f>
        <v>-2.717133255761822</v>
      </c>
      <c r="CM81">
        <f t="shared" ref="CM81:CM82" si="254">(BM81+P81)</f>
        <v>-3.7969496251772963</v>
      </c>
      <c r="CN81">
        <f t="shared" ref="CN81:CN82" si="255">(BO81+L81)</f>
        <v>-2.3215108596007465</v>
      </c>
      <c r="CP81">
        <f t="shared" ref="CP81:CP82" si="256">AW81/AX81</f>
        <v>0.11377192739209092</v>
      </c>
      <c r="CQ81" s="20">
        <v>3400.357</v>
      </c>
      <c r="CR81">
        <f t="shared" ref="CR81:CR82" si="257">CQ81/AQ81</f>
        <v>7.1340630853513623E-2</v>
      </c>
      <c r="CS81" s="20">
        <v>56.427712</v>
      </c>
      <c r="CU81" s="20">
        <v>-6.2399999999999997E-2</v>
      </c>
      <c r="CV81">
        <f t="shared" si="42"/>
        <v>27.224845228790038</v>
      </c>
    </row>
    <row r="82" spans="1:100" x14ac:dyDescent="0.2">
      <c r="A82">
        <f t="shared" si="44"/>
        <v>2019</v>
      </c>
      <c r="B82">
        <f t="shared" si="224"/>
        <v>-2.3457058844993384E-3</v>
      </c>
      <c r="C82">
        <f t="shared" si="225"/>
        <v>-1.6187968893222214E-3</v>
      </c>
      <c r="E82">
        <f t="shared" si="226"/>
        <v>3.2097772167606564E-2</v>
      </c>
      <c r="F82">
        <f t="shared" si="227"/>
        <v>3.4731923035338813E-2</v>
      </c>
      <c r="I82">
        <f t="shared" si="228"/>
        <v>2.0852085927698383E-3</v>
      </c>
      <c r="J82">
        <f t="shared" si="229"/>
        <v>-5.2323558236695505E-4</v>
      </c>
      <c r="K82">
        <f t="shared" si="230"/>
        <v>-2.0485564895000342E-5</v>
      </c>
      <c r="L82">
        <f t="shared" si="231"/>
        <v>-5.491074012313297E-4</v>
      </c>
      <c r="M82">
        <f t="shared" si="232"/>
        <v>-5.2862183633632914E-4</v>
      </c>
      <c r="N82">
        <f t="shared" si="233"/>
        <v>-6.3169912776776197E-4</v>
      </c>
      <c r="O82">
        <f t="shared" si="234"/>
        <v>-5.0497268034569668E-4</v>
      </c>
      <c r="P82">
        <f>((1/$B$5)*(I99-(1-$B$5)*B82))</f>
        <v>3.7699190953375129E-2</v>
      </c>
      <c r="AP82">
        <f t="shared" si="37"/>
        <v>2019</v>
      </c>
      <c r="AQ82" s="20">
        <v>48778.86</v>
      </c>
      <c r="AR82" s="20">
        <v>164864</v>
      </c>
      <c r="AS82" s="22">
        <v>1796.65</v>
      </c>
      <c r="AT82">
        <f t="shared" si="16"/>
        <v>296202905.60000002</v>
      </c>
      <c r="AU82" s="20">
        <v>14595.47</v>
      </c>
      <c r="AV82" s="20">
        <v>4718.0619999999999</v>
      </c>
      <c r="AW82">
        <f t="shared" si="17"/>
        <v>2512.6779999999999</v>
      </c>
      <c r="AX82" s="20">
        <v>21826.21</v>
      </c>
      <c r="AY82">
        <f t="shared" si="51"/>
        <v>4.2313892297801138E-5</v>
      </c>
      <c r="AZ82" s="20">
        <v>215045.753</v>
      </c>
      <c r="BB82">
        <f t="shared" si="235"/>
        <v>-1.4835537878581437</v>
      </c>
      <c r="BC82">
        <f t="shared" si="236"/>
        <v>7.2279491802167106</v>
      </c>
      <c r="BD82">
        <f t="shared" si="237"/>
        <v>-2.6901396035423679</v>
      </c>
      <c r="BE82">
        <f t="shared" si="238"/>
        <v>-3.8194526880784796</v>
      </c>
      <c r="BF82">
        <f t="shared" si="239"/>
        <v>-4.4495016934922322</v>
      </c>
      <c r="BG82">
        <f t="shared" si="240"/>
        <v>-2.2877392689422393</v>
      </c>
      <c r="BH82">
        <f t="shared" si="241"/>
        <v>-10.070395102715242</v>
      </c>
      <c r="BJ82">
        <v>-1.4839672184879351</v>
      </c>
      <c r="BK82">
        <v>7.2058302586741156</v>
      </c>
      <c r="BL82">
        <v>-2.6965319452588421</v>
      </c>
      <c r="BM82">
        <v>-3.8382644545245395</v>
      </c>
      <c r="BN82">
        <v>-4.4815994656598388</v>
      </c>
      <c r="BO82">
        <v>-2.2996097222744214</v>
      </c>
      <c r="BP82">
        <v>-10.068049396830743</v>
      </c>
      <c r="BR82">
        <f t="shared" si="242"/>
        <v>4.1343062979137812E-4</v>
      </c>
      <c r="BS82">
        <f t="shared" si="243"/>
        <v>2.2118921542594983E-2</v>
      </c>
      <c r="BT82">
        <f t="shared" si="244"/>
        <v>6.3923417164741814E-3</v>
      </c>
      <c r="BU82">
        <f t="shared" si="245"/>
        <v>1.8811766446059863E-2</v>
      </c>
      <c r="BV82">
        <f t="shared" si="246"/>
        <v>3.2097772167606564E-2</v>
      </c>
      <c r="BW82">
        <f t="shared" si="247"/>
        <v>1.1870453332182063E-2</v>
      </c>
      <c r="BX82">
        <f t="shared" si="248"/>
        <v>-2.3457058844993384E-3</v>
      </c>
      <c r="BZ82">
        <f t="shared" si="215"/>
        <v>-6.9435779109907614E-3</v>
      </c>
      <c r="CA82">
        <f t="shared" si="216"/>
        <v>-4.0692114331744023E-3</v>
      </c>
      <c r="CG82">
        <f t="shared" si="249"/>
        <v>3.4731923035338813E-2</v>
      </c>
      <c r="CH82">
        <f t="shared" si="250"/>
        <v>-1.6187968893222214E-3</v>
      </c>
      <c r="CJ82">
        <f t="shared" si="251"/>
        <v>-1.4818820098951653</v>
      </c>
      <c r="CK82">
        <f t="shared" si="252"/>
        <v>7.2058097731092206</v>
      </c>
      <c r="CL82">
        <f t="shared" si="253"/>
        <v>-2.6970551808412089</v>
      </c>
      <c r="CM82">
        <f t="shared" si="254"/>
        <v>-3.8005652635711642</v>
      </c>
      <c r="CN82">
        <f t="shared" si="255"/>
        <v>-2.3001588296756528</v>
      </c>
      <c r="CP82">
        <f t="shared" si="256"/>
        <v>0.11512204821634173</v>
      </c>
      <c r="CQ82" s="20">
        <v>3517.636</v>
      </c>
      <c r="CR82">
        <f t="shared" si="257"/>
        <v>7.2113944442326036E-2</v>
      </c>
      <c r="CS82" s="20">
        <v>56.430987600000002</v>
      </c>
      <c r="CU82" s="20">
        <v>0.2888</v>
      </c>
      <c r="CV82">
        <f t="shared" si="42"/>
        <v>35.0873805308646</v>
      </c>
    </row>
    <row r="83" spans="1:100" x14ac:dyDescent="0.2">
      <c r="A83">
        <f t="shared" si="44"/>
        <v>2020</v>
      </c>
      <c r="B83">
        <f t="shared" ref="B83" si="258">(C83+$C$30*B82)</f>
        <v>-7.3999593474365355E-3</v>
      </c>
      <c r="C83">
        <f t="shared" ref="C83" si="259">(CH83)</f>
        <v>-6.9809310576845083E-3</v>
      </c>
      <c r="E83">
        <f t="shared" ref="E83" si="260">(F83+$G$30*E82)</f>
        <v>5.6212315027606152E-2</v>
      </c>
      <c r="F83">
        <f t="shared" ref="F83" si="261">(CG83)</f>
        <v>4.4035541685185559E-2</v>
      </c>
      <c r="I83">
        <f t="shared" ref="I83" si="262">(BR82)</f>
        <v>4.1343062979137812E-4</v>
      </c>
      <c r="J83">
        <f t="shared" ref="J83" si="263">($M$25*I83+$M$26*B83+$M$27*E83)</f>
        <v>-3.7195750742587564E-3</v>
      </c>
      <c r="K83">
        <f t="shared" ref="K83" si="264">($S$25*I83+$S$26*B83+$S$27*E83)</f>
        <v>-7.3147639534133996E-4</v>
      </c>
      <c r="L83">
        <f t="shared" ref="L83" si="265">($B$3*I83+(1-$B$3)*(K83+B83))</f>
        <v>-4.6433780008968886E-3</v>
      </c>
      <c r="M83">
        <f t="shared" ref="M83" si="266">((1-$B$3)*B83+$B$3*(I83-K83))</f>
        <v>-3.911901605555549E-3</v>
      </c>
      <c r="N83">
        <f t="shared" ref="N83" si="267">($M$6*(B83+K83-I83)*$B$21)</f>
        <v>-1.2126038062891754E-3</v>
      </c>
      <c r="O83">
        <f t="shared" ref="O83" si="268">($B$19^(1-$B$6)*J83-$B$4*$A$15*(1-$A$15)^(-$B$7)*K83)</f>
        <v>-3.0674631209172856E-3</v>
      </c>
      <c r="P83">
        <f>((1/$B$5)*(I100-(1-$B$5)*B83))</f>
        <v>0.11892901080638518</v>
      </c>
      <c r="AP83">
        <f t="shared" si="37"/>
        <v>2020</v>
      </c>
      <c r="AQ83" s="20">
        <v>49908.959999999999</v>
      </c>
      <c r="AR83" s="20">
        <v>155797</v>
      </c>
      <c r="AS83" s="22">
        <v>1777.88</v>
      </c>
      <c r="AT83">
        <f t="shared" ref="AT83" si="269">AR83*AS83</f>
        <v>276988370.36000001</v>
      </c>
      <c r="AU83" s="20">
        <v>14225.66</v>
      </c>
      <c r="AV83" s="20">
        <v>4573.7979999999998</v>
      </c>
      <c r="AW83">
        <f t="shared" ref="AW83" si="270">AX83-(AU83+AV83)</f>
        <v>2554.6520000000019</v>
      </c>
      <c r="AX83" s="20">
        <v>21354.11</v>
      </c>
      <c r="AY83">
        <f t="shared" ref="AY83" si="271">((AX83/(AQ83^$B$3*AT83^(1-$B$3)))^(1/(1-$B$3)))</f>
        <v>4.2924190509567361E-5</v>
      </c>
      <c r="AZ83" s="20">
        <v>216143.52100000001</v>
      </c>
      <c r="BB83">
        <f t="shared" ref="BB83" si="272">LN(AQ83/$AZ83)</f>
        <v>-1.4657420903527871</v>
      </c>
      <c r="BC83">
        <f t="shared" ref="BC83" si="273">LN(AT83/$AZ83)</f>
        <v>7.1557881639184968</v>
      </c>
      <c r="BD83">
        <f t="shared" ref="BD83" si="274">LN(AU83/$AZ83)</f>
        <v>-2.7208952599855598</v>
      </c>
      <c r="BE83">
        <f t="shared" ref="BE83" si="275">LN(AV83/$AZ83)</f>
        <v>-3.8555987041428019</v>
      </c>
      <c r="BF83">
        <f t="shared" ref="BF83" si="276">LN(AW83/$AZ83)</f>
        <v>-4.438026625253066</v>
      </c>
      <c r="BG83">
        <f t="shared" ref="BG83" si="277">LN(AX83/$AZ83)</f>
        <v>-2.3146984091071272</v>
      </c>
      <c r="BH83">
        <f t="shared" ref="BH83" si="278">LN(AY83)</f>
        <v>-10.056075009609751</v>
      </c>
      <c r="BJ83">
        <v>-1.4648215703918579</v>
      </c>
      <c r="BK83">
        <v>7.204324586403942</v>
      </c>
      <c r="BL83">
        <v>-2.6745581222709522</v>
      </c>
      <c r="BM83">
        <v>-3.8158472683993185</v>
      </c>
      <c r="BN83">
        <v>-4.4942389402806722</v>
      </c>
      <c r="BO83">
        <v>-2.2812197808027022</v>
      </c>
      <c r="BP83">
        <v>-10.048675050262315</v>
      </c>
      <c r="BR83">
        <f t="shared" ref="BR83" si="279">(BB83-BJ83)</f>
        <v>-9.205199609292336E-4</v>
      </c>
      <c r="BS83">
        <f t="shared" ref="BS83" si="280">(BC83-BK83)</f>
        <v>-4.8536422485445208E-2</v>
      </c>
      <c r="BT83">
        <f t="shared" ref="BT83" si="281">(BD83-BL83)</f>
        <v>-4.6337137714607568E-2</v>
      </c>
      <c r="BU83">
        <f t="shared" ref="BU83" si="282">(BE83-BM83)</f>
        <v>-3.9751435743483388E-2</v>
      </c>
      <c r="BV83">
        <f t="shared" ref="BV83" si="283">(BF83-BN83)</f>
        <v>5.6212315027606152E-2</v>
      </c>
      <c r="BW83">
        <f t="shared" ref="BW83" si="284">(BG83-BO83)</f>
        <v>-3.3478628304425051E-2</v>
      </c>
      <c r="BX83">
        <f t="shared" ref="BX83" si="285">(BH83-BP83)</f>
        <v>-7.3999593474365355E-3</v>
      </c>
      <c r="BZ83">
        <f t="shared" ref="BZ83" si="286">(BV82)</f>
        <v>3.2097772167606564E-2</v>
      </c>
      <c r="CA83">
        <f t="shared" ref="CA83" si="287">(BX82)</f>
        <v>-2.3457058844993384E-3</v>
      </c>
      <c r="CG83">
        <f t="shared" ref="CG83" si="288">(BV83-$CC$33*BZ83)</f>
        <v>4.4035541685185559E-2</v>
      </c>
      <c r="CH83">
        <f t="shared" ref="CH83" si="289">(BX83-$CC$41*CA83)</f>
        <v>-6.9809310576845083E-3</v>
      </c>
      <c r="CJ83">
        <f t="shared" ref="CJ83" si="290">(I83+BJ83)</f>
        <v>-1.4644081397620665</v>
      </c>
      <c r="CK83">
        <f t="shared" ref="CK83" si="291">(BK83+K83)</f>
        <v>7.203593110008601</v>
      </c>
      <c r="CL83">
        <f t="shared" ref="CL83" si="292">(BL83+J83)</f>
        <v>-2.6782776973452109</v>
      </c>
      <c r="CM83">
        <f t="shared" ref="CM83" si="293">(BM83+P83)</f>
        <v>-3.6969182575929334</v>
      </c>
      <c r="CN83">
        <f t="shared" ref="CN83" si="294">(BO83+L83)</f>
        <v>-2.2858631588035991</v>
      </c>
      <c r="CP83">
        <f t="shared" ref="CP83" si="295">AW83/AX83</f>
        <v>0.11963280136704371</v>
      </c>
      <c r="CQ83" s="20">
        <v>3623.5010000000002</v>
      </c>
      <c r="CR83">
        <f t="shared" ref="CR83" si="296">CQ83/AQ83</f>
        <v>7.2602214111454136E-2</v>
      </c>
      <c r="CS83" s="20">
        <v>57.748451199999998</v>
      </c>
      <c r="CU83" s="20">
        <v>0.16259999999999999</v>
      </c>
      <c r="CV83">
        <f t="shared" ref="CV83" si="297">CV82*(1+CU83)</f>
        <v>40.792588605183184</v>
      </c>
    </row>
    <row r="84" spans="1:100" x14ac:dyDescent="0.2">
      <c r="A84">
        <f t="shared" si="44"/>
        <v>2021</v>
      </c>
      <c r="B84">
        <f t="shared" ref="B84" si="298">(C84+$C$30*B83)</f>
        <v>2.2101983368273181E-2</v>
      </c>
      <c r="C84">
        <f t="shared" ref="C84" si="299">(CH84)</f>
        <v>2.3423884945994927E-2</v>
      </c>
      <c r="E84">
        <f t="shared" ref="E84" si="300">(F84+$G$30*E83)</f>
        <v>-2.8874896709295328E-2</v>
      </c>
      <c r="F84">
        <f t="shared" ref="F84" si="301">(CG84)</f>
        <v>-5.0199885109415289E-2</v>
      </c>
      <c r="I84">
        <f t="shared" ref="I84" si="302">(BR83)</f>
        <v>-9.205199609292336E-4</v>
      </c>
      <c r="J84">
        <f t="shared" ref="J84" si="303">($M$25*I84+$M$26*B84+$M$27*E84)</f>
        <v>5.391874476625506E-3</v>
      </c>
      <c r="K84">
        <f t="shared" ref="K84" si="304">($S$25*I84+$S$26*B84+$S$27*E84)</f>
        <v>1.0895295256192372E-2</v>
      </c>
      <c r="L84">
        <f t="shared" ref="L84" si="305">($B$3*I84+(1-$B$3)*(K84+B84))</f>
        <v>1.915186141312842E-2</v>
      </c>
      <c r="M84">
        <f t="shared" ref="M84" si="306">((1-$B$3)*B84+$B$3*(I84-K84))</f>
        <v>8.2565661569360474E-3</v>
      </c>
      <c r="N84">
        <f t="shared" ref="N84" si="307">($M$6*(B84+K84-I84)*$B$21)</f>
        <v>4.8132820189712095E-3</v>
      </c>
      <c r="O84">
        <f t="shared" ref="O84" si="308">($B$19^(1-$B$6)*J84-$B$4*$A$15*(1-$A$15)^(-$B$7)*K84)</f>
        <v>-4.3212923692194302E-3</v>
      </c>
      <c r="P84">
        <f>((1/$B$5)*(I101-(1-$B$5)*B84))</f>
        <v>-0.35521371070213842</v>
      </c>
      <c r="AP84">
        <f t="shared" si="37"/>
        <v>2021</v>
      </c>
      <c r="AQ84" s="20">
        <v>50895.32</v>
      </c>
      <c r="AR84" s="20">
        <v>160593</v>
      </c>
      <c r="AS84" s="22">
        <v>1788.7</v>
      </c>
      <c r="AT84">
        <f t="shared" ref="AT84" si="309">AR84*AS84</f>
        <v>287252699.10000002</v>
      </c>
      <c r="AU84" s="20">
        <v>15473.51</v>
      </c>
      <c r="AV84" s="20">
        <v>4867.3249999999998</v>
      </c>
      <c r="AW84">
        <f t="shared" ref="AW84" si="310">AX84-(AU84+AV84)</f>
        <v>2306.2750000000015</v>
      </c>
      <c r="AX84" s="20">
        <v>22647.11</v>
      </c>
      <c r="AY84">
        <f t="shared" ref="AY84" si="311">((AX84/(AQ84^$B$3*AT84^(1-$B$3)))^(1/(1-$B$3)))</f>
        <v>4.5100262940069103E-5</v>
      </c>
      <c r="AZ84" s="20">
        <v>216123.83199999999</v>
      </c>
      <c r="BB84">
        <f t="shared" ref="BB84" si="312">LN(AQ84/$AZ84)</f>
        <v>-1.4460805653698203</v>
      </c>
      <c r="BC84">
        <f t="shared" ref="BC84" si="313">LN(AT84/$AZ84)</f>
        <v>7.1922660523025836</v>
      </c>
      <c r="BD84">
        <f t="shared" ref="BD84" si="314">LN(AU84/$AZ84)</f>
        <v>-2.6367220101034583</v>
      </c>
      <c r="BE84">
        <f t="shared" ref="BE84" si="315">LN(AV84/$AZ84)</f>
        <v>-3.7933070348388358</v>
      </c>
      <c r="BF84">
        <f t="shared" ref="BF84" si="316">LN(AW84/$AZ84)</f>
        <v>-4.5402178708525724</v>
      </c>
      <c r="BG84">
        <f t="shared" ref="BG84" si="317">LN(AX84/$AZ84)</f>
        <v>-2.2558192897396463</v>
      </c>
      <c r="BH84">
        <f t="shared" ref="BH84" si="318">LN(AY84)</f>
        <v>-10.006622481315894</v>
      </c>
      <c r="BJ84">
        <v>-1.4456454869744406</v>
      </c>
      <c r="BK84">
        <v>7.208350970032873</v>
      </c>
      <c r="BL84">
        <v>-2.6474280625299853</v>
      </c>
      <c r="BM84">
        <v>-3.7906976982925338</v>
      </c>
      <c r="BN84">
        <v>-4.5113429741432771</v>
      </c>
      <c r="BO84">
        <v>-2.2592025574964216</v>
      </c>
      <c r="BP84">
        <v>-10.028724464684167</v>
      </c>
      <c r="BR84">
        <f t="shared" ref="BR84" si="319">(BB84-BJ84)</f>
        <v>-4.3507839537970661E-4</v>
      </c>
      <c r="BS84">
        <f t="shared" ref="BS84" si="320">(BC84-BK84)</f>
        <v>-1.6084917730289305E-2</v>
      </c>
      <c r="BT84">
        <f t="shared" ref="BT84" si="321">(BD84-BL84)</f>
        <v>1.0706052426527002E-2</v>
      </c>
      <c r="BU84">
        <f t="shared" ref="BU84" si="322">(BE84-BM84)</f>
        <v>-2.6093365463020213E-3</v>
      </c>
      <c r="BV84">
        <f t="shared" ref="BV84" si="323">(BF84-BN84)</f>
        <v>-2.8874896709295328E-2</v>
      </c>
      <c r="BW84">
        <f t="shared" ref="BW84" si="324">(BG84-BO84)</f>
        <v>3.3832677567753322E-3</v>
      </c>
      <c r="BX84">
        <f t="shared" ref="BX84" si="325">(BH84-BP84)</f>
        <v>2.2101983368273181E-2</v>
      </c>
      <c r="BZ84">
        <f t="shared" ref="BZ84" si="326">(BV83)</f>
        <v>5.6212315027606152E-2</v>
      </c>
      <c r="CA84">
        <f t="shared" ref="CA84" si="327">(BX83)</f>
        <v>-7.3999593474365355E-3</v>
      </c>
      <c r="CG84">
        <f t="shared" ref="CG84" si="328">(BV84-$CC$33*BZ84)</f>
        <v>-5.0199885109415289E-2</v>
      </c>
      <c r="CH84">
        <f t="shared" ref="CH84" si="329">(BX84-$CC$41*CA84)</f>
        <v>2.3423884945994927E-2</v>
      </c>
      <c r="CJ84">
        <f t="shared" ref="CJ84" si="330">(I84+BJ84)</f>
        <v>-1.4465660069353699</v>
      </c>
      <c r="CK84">
        <f t="shared" ref="CK84" si="331">(BK84+K84)</f>
        <v>7.2192462652890654</v>
      </c>
      <c r="CL84">
        <f t="shared" ref="CL84" si="332">(BL84+J84)</f>
        <v>-2.6420361880533596</v>
      </c>
      <c r="CM84">
        <f t="shared" ref="CM84" si="333">(BM84+P84)</f>
        <v>-4.1459114089946718</v>
      </c>
      <c r="CN84">
        <f t="shared" ref="CN84" si="334">(BO84+L84)</f>
        <v>-2.2400506960832933</v>
      </c>
      <c r="CP84">
        <f t="shared" ref="CP84" si="335">AW84/AX84</f>
        <v>0.10183528935921632</v>
      </c>
      <c r="CQ84" s="20">
        <v>3733.7339999999999</v>
      </c>
      <c r="CR84">
        <f t="shared" ref="CR84" si="336">CQ84/AQ84</f>
        <v>7.336104773484084E-2</v>
      </c>
      <c r="CS84" s="20">
        <v>56.546889200000003</v>
      </c>
      <c r="CU84" s="20">
        <v>0.26889999999999997</v>
      </c>
      <c r="CV84">
        <f t="shared" ref="CV84" si="337">CV83*(1+CU84)</f>
        <v>51.761715681116939</v>
      </c>
    </row>
    <row r="85" spans="1:100" x14ac:dyDescent="0.2">
      <c r="A85">
        <f t="shared" si="44"/>
        <v>2022</v>
      </c>
      <c r="B85">
        <f t="shared" ref="B85:B86" si="338">(C85+$C$30*B84)</f>
        <v>-3.6835786616418176E-3</v>
      </c>
      <c r="C85">
        <f t="shared" ref="C85:C88" si="339">(CH85)</f>
        <v>-7.6317958495404513E-3</v>
      </c>
      <c r="E85">
        <f t="shared" ref="E85:E86" si="340">(F85+$G$30*E84)</f>
        <v>-6.7195624434619461E-2</v>
      </c>
      <c r="F85">
        <f t="shared" ref="F85:F88" si="341">(CG85)</f>
        <v>-5.624149744166456E-2</v>
      </c>
      <c r="I85">
        <f t="shared" ref="I85:I86" si="342">(BR84)</f>
        <v>-4.3507839537970661E-4</v>
      </c>
      <c r="J85">
        <f t="shared" ref="J85:J88" si="343">($M$25*I85+$M$26*B85+$M$27*E85)</f>
        <v>1.7876209090032522E-3</v>
      </c>
      <c r="K85">
        <f t="shared" ref="K85:K88" si="344">($S$25*I85+$S$26*B85+$S$27*E85)</f>
        <v>-6.1763275689391602E-3</v>
      </c>
      <c r="L85">
        <f t="shared" ref="L85:L88" si="345">($B$3*I85+(1-$B$3)*(K85+B85))</f>
        <v>-6.0126437617374056E-3</v>
      </c>
      <c r="M85">
        <f t="shared" ref="M85:M88" si="346">((1-$B$3)*B85+$B$3*(I85-K85))</f>
        <v>1.6368380720175549E-4</v>
      </c>
      <c r="N85">
        <f t="shared" ref="N85:N88" si="347">($M$6*(B85+K85-I85)*$B$21)</f>
        <v>-1.3374793248111274E-3</v>
      </c>
      <c r="O85">
        <f t="shared" ref="O85:O88" si="348">($B$19^(1-$B$6)*J85-$B$4*$A$15*(1-$A$15)^(-$B$7)*K85)</f>
        <v>7.2938232432264993E-3</v>
      </c>
      <c r="P85">
        <f>((1/$B$5)*(I102-(1-$B$5)*B85))</f>
        <v>5.9200915287234521E-2</v>
      </c>
      <c r="AP85">
        <f t="shared" si="37"/>
        <v>2022</v>
      </c>
      <c r="AQ85" s="20">
        <v>52022.2</v>
      </c>
      <c r="AR85" s="20">
        <v>166151</v>
      </c>
      <c r="AS85" s="22">
        <v>1789.59</v>
      </c>
      <c r="AT85">
        <f t="shared" ref="AT85:AT88" si="349">AR85*AS85</f>
        <v>297342168.08999997</v>
      </c>
      <c r="AU85" s="20">
        <v>15943.31</v>
      </c>
      <c r="AV85" s="20">
        <v>5077.9620000000004</v>
      </c>
      <c r="AW85">
        <f t="shared" ref="AW85:AW88" si="350">AX85-(AU85+AV85)</f>
        <v>2194.8179999999993</v>
      </c>
      <c r="AX85" s="20">
        <v>23216.09</v>
      </c>
      <c r="AY85">
        <f t="shared" ref="AY85:AY88" si="351">((AX85/(AQ85^$B$3*AT85^(1-$B$3)))^(1/(1-$B$3)))</f>
        <v>4.4754409843473441E-5</v>
      </c>
      <c r="AZ85" s="20">
        <v>216305.011</v>
      </c>
      <c r="BB85">
        <f t="shared" ref="BB85:BB88" si="352">LN(AQ85/$AZ85)</f>
        <v>-1.4250189490358689</v>
      </c>
      <c r="BC85">
        <f t="shared" ref="BC85:BC88" si="353">LN(AT85/$AZ85)</f>
        <v>7.2259493361712881</v>
      </c>
      <c r="BD85">
        <f t="shared" ref="BD85:BD88" si="354">LN(AU85/$AZ85)</f>
        <v>-2.6076501940820882</v>
      </c>
      <c r="BE85">
        <f t="shared" ref="BE85:BE88" si="355">LN(AV85/$AZ85)</f>
        <v>-3.751779499595131</v>
      </c>
      <c r="BF85">
        <f t="shared" ref="BF85:BF88" si="356">LN(AW85/$AZ85)</f>
        <v>-4.590590372216595</v>
      </c>
      <c r="BG85">
        <f t="shared" ref="BG85:BG88" si="357">LN(AX85/$AZ85)</f>
        <v>-2.2318439268173718</v>
      </c>
      <c r="BH85">
        <f t="shared" ref="BH85:BH88" si="358">LN(AY85)</f>
        <v>-10.014320574110316</v>
      </c>
      <c r="BJ85">
        <v>-1.4267121241133112</v>
      </c>
      <c r="BK85">
        <v>7.2168796272726308</v>
      </c>
      <c r="BL85">
        <v>-2.6192305828337732</v>
      </c>
      <c r="BM85">
        <v>-3.7647019877810637</v>
      </c>
      <c r="BN85">
        <v>-4.5233947477819756</v>
      </c>
      <c r="BO85">
        <v>-2.2357225740496083</v>
      </c>
      <c r="BP85">
        <v>-10.010636995448674</v>
      </c>
      <c r="BR85">
        <f t="shared" ref="BR85:BR88" si="359">(BB85-BJ85)</f>
        <v>1.693175077442266E-3</v>
      </c>
      <c r="BS85">
        <f t="shared" ref="BS85:BS88" si="360">(BC85-BK85)</f>
        <v>9.0697088986573249E-3</v>
      </c>
      <c r="BT85">
        <f t="shared" ref="BT85:BT88" si="361">(BD85-BL85)</f>
        <v>1.1580388751684989E-2</v>
      </c>
      <c r="BU85">
        <f t="shared" ref="BU85:BU88" si="362">(BE85-BM85)</f>
        <v>1.2922488185932668E-2</v>
      </c>
      <c r="BV85">
        <f t="shared" ref="BV85:BV88" si="363">(BF85-BN85)</f>
        <v>-6.7195624434619461E-2</v>
      </c>
      <c r="BW85">
        <f t="shared" ref="BW85:BW88" si="364">(BG85-BO85)</f>
        <v>3.8786472322365206E-3</v>
      </c>
      <c r="BX85">
        <f t="shared" ref="BX85:BX88" si="365">(BH85-BP85)</f>
        <v>-3.6835786616418176E-3</v>
      </c>
      <c r="BZ85">
        <f t="shared" ref="BZ85:BZ86" si="366">(BV84)</f>
        <v>-2.8874896709295328E-2</v>
      </c>
      <c r="CA85">
        <f t="shared" ref="CA85:CA88" si="367">(BX84)</f>
        <v>2.2101983368273181E-2</v>
      </c>
      <c r="CG85">
        <f t="shared" ref="CG85:CG88" si="368">(BV85-$CC$33*BZ85)</f>
        <v>-5.624149744166456E-2</v>
      </c>
      <c r="CH85">
        <f t="shared" ref="CH85:CH88" si="369">(BX85-$CC$41*CA85)</f>
        <v>-7.6317958495404513E-3</v>
      </c>
      <c r="CJ85">
        <f t="shared" ref="CJ85:CJ88" si="370">(I85+BJ85)</f>
        <v>-1.4271472025086909</v>
      </c>
      <c r="CK85">
        <f t="shared" ref="CK85:CK88" si="371">(BK85+K85)</f>
        <v>7.2107032997036917</v>
      </c>
      <c r="CL85">
        <f t="shared" ref="CL85:CL88" si="372">(BL85+J85)</f>
        <v>-2.6174429619247701</v>
      </c>
      <c r="CM85">
        <f t="shared" ref="CM85:CM88" si="373">(BM85+P85)</f>
        <v>-3.7055010724938291</v>
      </c>
      <c r="CN85">
        <f t="shared" ref="CN85:CN88" si="374">(BO85+L85)</f>
        <v>-2.2417352178113457</v>
      </c>
      <c r="CP85">
        <f t="shared" ref="CP85:CP88" si="375">AW85/AX85</f>
        <v>9.453865831843343E-2</v>
      </c>
      <c r="CQ85" s="20">
        <v>3848.123</v>
      </c>
      <c r="CR85">
        <f t="shared" ref="CR85:CR88" si="376">CQ85/AQ85</f>
        <v>7.3970785549246285E-2</v>
      </c>
      <c r="CS85" s="20">
        <v>54.961224399999999</v>
      </c>
      <c r="CU85" s="20">
        <v>-0.19439999999999999</v>
      </c>
      <c r="CV85">
        <f t="shared" ref="CV85:CV88" si="377">CV84*(1+CU85)</f>
        <v>41.699238152707807</v>
      </c>
    </row>
    <row r="86" spans="1:100" x14ac:dyDescent="0.2">
      <c r="A86">
        <f t="shared" si="44"/>
        <v>2023</v>
      </c>
      <c r="B86">
        <f t="shared" ref="B86:B88" si="378">(C86+$C$30*B85)</f>
        <v>-4.2437154816568068E-3</v>
      </c>
      <c r="C86">
        <f t="shared" ref="C86:C88" si="379">(CH86)</f>
        <v>-3.5856945093965626E-3</v>
      </c>
      <c r="E86">
        <f t="shared" ref="E86:E88" si="380">(F86+$G$30*E85)</f>
        <v>1.9069567101317023E-2</v>
      </c>
      <c r="F86">
        <f t="shared" ref="F86:F88" si="381">(CG86)</f>
        <v>4.4561239360382504E-2</v>
      </c>
      <c r="I86">
        <f t="shared" ref="I86:I88" si="382">(BR85)</f>
        <v>1.693175077442266E-3</v>
      </c>
      <c r="J86">
        <f t="shared" ref="J86:J88" si="383">($M$25*I86+$M$26*B86+$M$27*E86)</f>
        <v>-6.3047475321443669E-4</v>
      </c>
      <c r="K86">
        <f t="shared" ref="K86:K88" si="384">($S$25*I86+$S$26*B86+$S$27*E86)</f>
        <v>-1.7727776965527067E-3</v>
      </c>
      <c r="L86">
        <f t="shared" ref="L86:L88" si="385">($B$3*I86+(1-$B$3)*(K86+B86))</f>
        <v>-2.8693675387977289E-3</v>
      </c>
      <c r="M86">
        <f t="shared" ref="M86:M88" si="386">((1-$B$3)*B86+$B$3*(I86-K86))</f>
        <v>-1.0965898422450222E-3</v>
      </c>
      <c r="N86">
        <f t="shared" ref="N86:N88" si="387">($M$6*(B86+K86-I86)*$B$21)</f>
        <v>-1.0940806636885072E-3</v>
      </c>
      <c r="O86">
        <f t="shared" ref="O86:O88" si="388">($B$19^(1-$B$6)*J86-$B$4*$A$15*(1-$A$15)^(-$B$7)*K86)</f>
        <v>9.4995837340711836E-4</v>
      </c>
      <c r="P86">
        <f t="shared" ref="P86:P88" si="389">((1/$B$5)*(I103-(1-$B$5)*B86))</f>
        <v>6.8203196893510357E-2</v>
      </c>
      <c r="AP86">
        <f t="shared" si="37"/>
        <v>2023</v>
      </c>
      <c r="AQ86" s="20">
        <v>53133.3</v>
      </c>
      <c r="AR86" s="20">
        <v>169033.90100000001</v>
      </c>
      <c r="AS86" s="22">
        <v>1788.88</v>
      </c>
      <c r="AT86">
        <f t="shared" si="349"/>
        <v>302381364.82088006</v>
      </c>
      <c r="AU86" s="20">
        <v>16346.7</v>
      </c>
      <c r="AV86" s="20">
        <v>5147.9380000000001</v>
      </c>
      <c r="AW86">
        <f t="shared" si="350"/>
        <v>2391.8320000000022</v>
      </c>
      <c r="AX86" s="20">
        <v>23886.47</v>
      </c>
      <c r="AY86">
        <f t="shared" si="351"/>
        <v>4.5508971165166663E-5</v>
      </c>
      <c r="AZ86" s="20">
        <v>216682.467</v>
      </c>
      <c r="BB86">
        <f t="shared" ref="BB86:BB88" si="390">LN(AQ86/$AZ86)</f>
        <v>-1.4056291458428511</v>
      </c>
      <c r="BC86">
        <f t="shared" ref="BC86:BC88" si="391">LN(AT86/$AZ86)</f>
        <v>7.2410113009409978</v>
      </c>
      <c r="BD86">
        <f t="shared" ref="BD86:BD88" si="392">LN(AU86/$AZ86)</f>
        <v>-2.5844069540686072</v>
      </c>
      <c r="BE86">
        <f t="shared" ref="BE86:BE88" si="393">LN(AV86/$AZ86)</f>
        <v>-3.7398367500287741</v>
      </c>
      <c r="BF86">
        <f t="shared" ref="BF86:BF88" si="394">LN(AW86/$AZ86)</f>
        <v>-4.506373396669944</v>
      </c>
      <c r="BG86">
        <f t="shared" ref="BG86:BG88" si="395">LN(AX86/$AZ86)</f>
        <v>-2.2051208063273133</v>
      </c>
      <c r="BH86">
        <f t="shared" ref="BH86:BH88" si="396">LN(AY86)</f>
        <v>-9.9976010829773152</v>
      </c>
      <c r="BJ86">
        <v>-1.4083634296206036</v>
      </c>
      <c r="BK86">
        <v>7.2263375270347279</v>
      </c>
      <c r="BL86">
        <v>-2.5923617244592974</v>
      </c>
      <c r="BM86">
        <v>-3.7401589527751962</v>
      </c>
      <c r="BN86">
        <v>-4.525442963771261</v>
      </c>
      <c r="BO86">
        <v>-2.2124094105540086</v>
      </c>
      <c r="BP86">
        <v>-9.9933573674956584</v>
      </c>
      <c r="BR86">
        <f t="shared" ref="BR86:BR88" si="397">(BB86-BJ86)</f>
        <v>2.734283777752422E-3</v>
      </c>
      <c r="BS86">
        <f t="shared" ref="BS86:BS88" si="398">(BC86-BK86)</f>
        <v>1.4673773906269894E-2</v>
      </c>
      <c r="BT86">
        <f t="shared" ref="BT86:BT88" si="399">(BD86-BL86)</f>
        <v>7.9547703906901468E-3</v>
      </c>
      <c r="BU86">
        <f t="shared" ref="BU86:BU88" si="400">(BE86-BM86)</f>
        <v>3.2220274642202895E-4</v>
      </c>
      <c r="BV86">
        <f t="shared" ref="BV86:BV88" si="401">(BF86-BN86)</f>
        <v>1.906956710131702E-2</v>
      </c>
      <c r="BW86">
        <f t="shared" ref="BW86:BW88" si="402">(BG86-BO86)</f>
        <v>7.2886042266953055E-3</v>
      </c>
      <c r="BX86">
        <f t="shared" ref="BX86:BX88" si="403">(BH86-BP86)</f>
        <v>-4.2437154816568068E-3</v>
      </c>
      <c r="BZ86">
        <f t="shared" ref="BZ86:BZ88" si="404">(BV85)</f>
        <v>-6.7195624434619461E-2</v>
      </c>
      <c r="CA86">
        <f t="shared" si="367"/>
        <v>-3.6835786616418176E-3</v>
      </c>
      <c r="CG86">
        <f t="shared" ref="CG86:CG88" si="405">(BV86-$CC$33*BZ86)</f>
        <v>4.4561239360382504E-2</v>
      </c>
      <c r="CH86">
        <f t="shared" ref="CH86:CH88" si="406">(BX86-$CC$41*CA86)</f>
        <v>-3.5856945093965626E-3</v>
      </c>
      <c r="CJ86">
        <f t="shared" ref="CJ86:CJ88" si="407">(I86+BJ86)</f>
        <v>-1.4066702545431613</v>
      </c>
      <c r="CK86">
        <f t="shared" ref="CK86:CK88" si="408">(BK86+K86)</f>
        <v>7.2245647493381755</v>
      </c>
      <c r="CL86">
        <f t="shared" ref="CL86:CL88" si="409">(BL86+J86)</f>
        <v>-2.592992199212512</v>
      </c>
      <c r="CM86">
        <f t="shared" ref="CM86:CM88" si="410">(BM86+P86)</f>
        <v>-3.6719557558816858</v>
      </c>
      <c r="CN86">
        <f t="shared" ref="CN86:CN88" si="411">(BO86+L86)</f>
        <v>-2.2152787780928063</v>
      </c>
      <c r="CP86">
        <f t="shared" ref="CP86:CP88" si="412">AW86/AX86</f>
        <v>0.10013333908275279</v>
      </c>
      <c r="CQ86" s="20">
        <v>3960.69</v>
      </c>
      <c r="CR86">
        <f t="shared" si="376"/>
        <v>7.4542518533574992E-2</v>
      </c>
      <c r="CS86" s="20">
        <v>54.351601000000002</v>
      </c>
      <c r="CU86" s="20">
        <v>0.24229999999999999</v>
      </c>
      <c r="CV86">
        <f t="shared" si="377"/>
        <v>51.802963557108903</v>
      </c>
    </row>
    <row r="87" spans="1:100" x14ac:dyDescent="0.2">
      <c r="A87">
        <f t="shared" si="44"/>
        <v>2024</v>
      </c>
      <c r="B87">
        <f t="shared" si="378"/>
        <v>4.624967340470576E-3</v>
      </c>
      <c r="C87">
        <f t="shared" si="379"/>
        <v>5.3830490983855896E-3</v>
      </c>
      <c r="E87">
        <f t="shared" si="380"/>
        <v>6.2354219221516525E-3</v>
      </c>
      <c r="F87">
        <f t="shared" si="381"/>
        <v>-9.9890559186698903E-4</v>
      </c>
      <c r="I87">
        <f t="shared" si="382"/>
        <v>2.734283777752422E-3</v>
      </c>
      <c r="J87">
        <f t="shared" si="383"/>
        <v>2.4985497957076015E-3</v>
      </c>
      <c r="K87">
        <f t="shared" si="384"/>
        <v>2.0184200507919877E-3</v>
      </c>
      <c r="L87">
        <f t="shared" si="385"/>
        <v>5.0476714925692069E-3</v>
      </c>
      <c r="M87">
        <f t="shared" si="386"/>
        <v>3.0292514417772191E-3</v>
      </c>
      <c r="N87">
        <f t="shared" si="387"/>
        <v>5.5474172611266889E-4</v>
      </c>
      <c r="O87">
        <f t="shared" si="388"/>
        <v>6.9912625946165268E-4</v>
      </c>
      <c r="P87">
        <f t="shared" si="389"/>
        <v>-7.4330515208106823E-2</v>
      </c>
      <c r="AP87">
        <f t="shared" si="37"/>
        <v>2024</v>
      </c>
      <c r="AQ87" s="20">
        <v>54291.77</v>
      </c>
      <c r="AR87" s="20">
        <v>169357.01199999999</v>
      </c>
      <c r="AS87" s="22">
        <v>1796.05</v>
      </c>
      <c r="AT87">
        <f t="shared" si="349"/>
        <v>304173661.40259999</v>
      </c>
      <c r="AU87" s="20">
        <v>16797.599999999999</v>
      </c>
      <c r="AV87" s="20">
        <v>5373.4870000000001</v>
      </c>
      <c r="AW87">
        <f t="shared" si="350"/>
        <v>2383.2930000000015</v>
      </c>
      <c r="AX87" s="20">
        <v>24554.38</v>
      </c>
      <c r="AY87">
        <f t="shared" si="351"/>
        <v>4.6699002028832968E-5</v>
      </c>
      <c r="AZ87" s="20">
        <v>218199.24400000001</v>
      </c>
      <c r="BB87">
        <f t="shared" si="390"/>
        <v>-1.3910359586065293</v>
      </c>
      <c r="BC87">
        <f t="shared" si="391"/>
        <v>7.2399454632166762</v>
      </c>
      <c r="BD87">
        <f t="shared" si="392"/>
        <v>-2.5641725896203917</v>
      </c>
      <c r="BE87">
        <f t="shared" si="393"/>
        <v>-3.7039315626653488</v>
      </c>
      <c r="BF87">
        <f t="shared" si="394"/>
        <v>-4.5169254638640073</v>
      </c>
      <c r="BG87">
        <f t="shared" si="395"/>
        <v>-2.1845183589492914</v>
      </c>
      <c r="BH87">
        <f t="shared" si="396"/>
        <v>-9.9717877633500311</v>
      </c>
      <c r="BJ87">
        <v>-1.3906736368223431</v>
      </c>
      <c r="BK87">
        <v>7.2345856851223971</v>
      </c>
      <c r="BL87">
        <v>-2.5673865084512615</v>
      </c>
      <c r="BM87">
        <v>-3.7173241844000078</v>
      </c>
      <c r="BN87">
        <v>-4.5231608857861589</v>
      </c>
      <c r="BO87">
        <v>-2.1902793791266584</v>
      </c>
      <c r="BP87">
        <v>-9.9764127306905017</v>
      </c>
      <c r="BR87">
        <f t="shared" si="397"/>
        <v>-3.6232178418615923E-4</v>
      </c>
      <c r="BS87">
        <f t="shared" si="398"/>
        <v>5.3597780942791218E-3</v>
      </c>
      <c r="BT87">
        <f t="shared" si="399"/>
        <v>3.2139188308697442E-3</v>
      </c>
      <c r="BU87">
        <f t="shared" si="400"/>
        <v>1.3392621734658938E-2</v>
      </c>
      <c r="BV87">
        <f t="shared" si="401"/>
        <v>6.2354219221516516E-3</v>
      </c>
      <c r="BW87">
        <f t="shared" si="402"/>
        <v>5.7610201773670155E-3</v>
      </c>
      <c r="BX87">
        <f t="shared" si="403"/>
        <v>4.624967340470576E-3</v>
      </c>
      <c r="BZ87">
        <f t="shared" si="404"/>
        <v>1.906956710131702E-2</v>
      </c>
      <c r="CA87">
        <f t="shared" si="367"/>
        <v>-4.2437154816568068E-3</v>
      </c>
      <c r="CG87">
        <f t="shared" si="405"/>
        <v>-9.9890559186698903E-4</v>
      </c>
      <c r="CH87">
        <f t="shared" si="406"/>
        <v>5.3830490983855896E-3</v>
      </c>
      <c r="CJ87">
        <f t="shared" si="407"/>
        <v>-1.3879393530445907</v>
      </c>
      <c r="CK87">
        <f t="shared" si="408"/>
        <v>7.2366041051731891</v>
      </c>
      <c r="CL87">
        <f t="shared" si="409"/>
        <v>-2.5648879586555537</v>
      </c>
      <c r="CM87">
        <f t="shared" si="410"/>
        <v>-3.7916546996081144</v>
      </c>
      <c r="CN87">
        <f t="shared" si="411"/>
        <v>-2.185231707634089</v>
      </c>
      <c r="CP87">
        <f t="shared" si="412"/>
        <v>9.7061827665776992E-2</v>
      </c>
      <c r="CQ87" s="20">
        <v>4085.2779999999998</v>
      </c>
      <c r="CR87">
        <f t="shared" si="376"/>
        <v>7.5246727082207851E-2</v>
      </c>
      <c r="CS87" s="20">
        <v>54.168583900000002</v>
      </c>
      <c r="CU87" s="20">
        <v>0.2331</v>
      </c>
      <c r="CV87">
        <f t="shared" si="377"/>
        <v>63.878234362270994</v>
      </c>
    </row>
    <row r="88" spans="1:100" x14ac:dyDescent="0.2">
      <c r="A88">
        <f t="shared" si="44"/>
        <v>2025</v>
      </c>
      <c r="B88">
        <f t="shared" si="378"/>
        <v>-3.3718186934379442E-3</v>
      </c>
      <c r="C88">
        <f t="shared" si="379"/>
        <v>-4.1980058841010253E-3</v>
      </c>
      <c r="E88">
        <f t="shared" si="380"/>
        <v>1.0575880936094961E-2</v>
      </c>
      <c r="F88">
        <f t="shared" si="381"/>
        <v>8.2103797092830909E-3</v>
      </c>
      <c r="I88">
        <f t="shared" si="382"/>
        <v>-3.6232178418615923E-4</v>
      </c>
      <c r="J88">
        <f t="shared" si="383"/>
        <v>-1.4105829946892143E-3</v>
      </c>
      <c r="K88">
        <f t="shared" si="384"/>
        <v>-1.0917990775996425E-3</v>
      </c>
      <c r="L88">
        <f t="shared" si="385"/>
        <v>-2.78944797189289E-3</v>
      </c>
      <c r="M88">
        <f t="shared" si="386"/>
        <v>-1.6976488942932473E-3</v>
      </c>
      <c r="N88">
        <f t="shared" si="387"/>
        <v>-5.8201578673479197E-4</v>
      </c>
      <c r="O88">
        <f t="shared" si="388"/>
        <v>-4.3724300219679909E-4</v>
      </c>
      <c r="P88">
        <f t="shared" si="389"/>
        <v>5.41904411904598E-2</v>
      </c>
      <c r="AP88">
        <f t="shared" si="37"/>
        <v>2025</v>
      </c>
      <c r="AQ88" s="20">
        <v>55545.2</v>
      </c>
      <c r="AR88" s="20">
        <v>169763.41099999999</v>
      </c>
      <c r="AS88" s="22">
        <v>1795.93</v>
      </c>
      <c r="AT88">
        <f t="shared" si="349"/>
        <v>304883202.71723002</v>
      </c>
      <c r="AU88" s="20">
        <v>17135.919999999998</v>
      </c>
      <c r="AV88" s="20">
        <v>5386.4340000000002</v>
      </c>
      <c r="AW88">
        <f t="shared" si="350"/>
        <v>2419.9660000000003</v>
      </c>
      <c r="AX88" s="20">
        <v>24942.32</v>
      </c>
      <c r="AY88">
        <f t="shared" si="351"/>
        <v>4.7093618995367954E-5</v>
      </c>
      <c r="AZ88" s="20">
        <v>219726.639</v>
      </c>
      <c r="BB88">
        <f t="shared" si="390"/>
        <v>-1.3751871200357102</v>
      </c>
      <c r="BC88">
        <f t="shared" si="391"/>
        <v>7.235299816590806</v>
      </c>
      <c r="BD88">
        <f t="shared" si="392"/>
        <v>-2.5512073785866285</v>
      </c>
      <c r="BE88">
        <f t="shared" si="393"/>
        <v>-3.7085006533243581</v>
      </c>
      <c r="BF88">
        <f t="shared" si="394"/>
        <v>-4.5086307332639217</v>
      </c>
      <c r="BG88">
        <f t="shared" si="395"/>
        <v>-2.1758182645657338</v>
      </c>
      <c r="BH88">
        <f t="shared" si="396"/>
        <v>-9.9633730439252002</v>
      </c>
      <c r="BJ88">
        <v>-1.3732846508192078</v>
      </c>
      <c r="BK88">
        <v>7.2418052447095755</v>
      </c>
      <c r="BL88">
        <v>-2.5436121962194562</v>
      </c>
      <c r="BM88">
        <v>-3.6964023290532237</v>
      </c>
      <c r="BN88">
        <v>-4.5192066142000167</v>
      </c>
      <c r="BO88">
        <v>-2.169196362368599</v>
      </c>
      <c r="BP88">
        <v>-9.9600012252317622</v>
      </c>
      <c r="BR88">
        <f t="shared" si="397"/>
        <v>-1.9024692165023893E-3</v>
      </c>
      <c r="BS88">
        <f t="shared" si="398"/>
        <v>-6.5054281187695295E-3</v>
      </c>
      <c r="BT88">
        <f t="shared" si="399"/>
        <v>-7.5951823671722707E-3</v>
      </c>
      <c r="BU88">
        <f t="shared" si="400"/>
        <v>-1.2098324271134331E-2</v>
      </c>
      <c r="BV88">
        <f t="shared" si="401"/>
        <v>1.0575880936094961E-2</v>
      </c>
      <c r="BW88">
        <f t="shared" si="402"/>
        <v>-6.6219021971347658E-3</v>
      </c>
      <c r="BX88">
        <f t="shared" si="403"/>
        <v>-3.3718186934379446E-3</v>
      </c>
      <c r="BZ88">
        <f t="shared" si="404"/>
        <v>6.2354219221516516E-3</v>
      </c>
      <c r="CA88">
        <f t="shared" si="367"/>
        <v>4.624967340470576E-3</v>
      </c>
      <c r="CG88">
        <f t="shared" si="405"/>
        <v>8.2103797092830909E-3</v>
      </c>
      <c r="CH88">
        <f t="shared" si="406"/>
        <v>-4.1980058841010253E-3</v>
      </c>
      <c r="CJ88">
        <f t="shared" si="407"/>
        <v>-1.373646972603394</v>
      </c>
      <c r="CK88">
        <f t="shared" si="408"/>
        <v>7.2407134456319762</v>
      </c>
      <c r="CL88">
        <f t="shared" si="409"/>
        <v>-2.5450227792141455</v>
      </c>
      <c r="CM88">
        <f t="shared" si="410"/>
        <v>-3.6422118878627638</v>
      </c>
      <c r="CN88">
        <f t="shared" si="411"/>
        <v>-2.1719858103404919</v>
      </c>
      <c r="CP88">
        <f t="shared" si="412"/>
        <v>9.7022490289596169E-2</v>
      </c>
      <c r="CQ88" s="20">
        <v>4179.5940000000001</v>
      </c>
      <c r="CR88">
        <f t="shared" si="376"/>
        <v>7.5246717988233014E-2</v>
      </c>
      <c r="CS88" s="20">
        <v>54.461325100000003</v>
      </c>
      <c r="CU88" s="20">
        <v>0.13300000000000001</v>
      </c>
      <c r="CV88">
        <f t="shared" si="377"/>
        <v>72.37403953245304</v>
      </c>
    </row>
    <row r="95" spans="1:100" x14ac:dyDescent="0.2">
      <c r="F95" s="4" t="s">
        <v>1</v>
      </c>
    </row>
  </sheetData>
  <phoneticPr fontId="6" type="noConversion"/>
  <hyperlinks>
    <hyperlink ref="CU26" r:id="rId1" xr:uid="{00000000-0004-0000-0500-000000000000}"/>
  </hyperlinks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44" orientation="portrait" horizontalDpi="300" verticalDpi="3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U90"/>
  <sheetViews>
    <sheetView workbookViewId="0"/>
  </sheetViews>
  <sheetFormatPr defaultRowHeight="12.75" x14ac:dyDescent="0.2"/>
  <sheetData>
    <row r="1" spans="1:27" x14ac:dyDescent="0.2">
      <c r="A1" t="s">
        <v>0</v>
      </c>
      <c r="L1" t="s">
        <v>20</v>
      </c>
    </row>
    <row r="3" spans="1:27" ht="15.75" x14ac:dyDescent="0.3">
      <c r="A3" s="2" t="s">
        <v>1</v>
      </c>
      <c r="B3" s="17">
        <f>'Simulation USA HP'!B3</f>
        <v>0.40820506603571427</v>
      </c>
      <c r="L3" s="1" t="s">
        <v>75</v>
      </c>
      <c r="M3">
        <f>(B8/(1+B8)/B6)</f>
        <v>7.3611481067841239E-2</v>
      </c>
    </row>
    <row r="4" spans="1:27" ht="15.75" x14ac:dyDescent="0.3">
      <c r="A4" s="3" t="s">
        <v>2</v>
      </c>
      <c r="B4" s="17">
        <f>'Simulation USA HP'!B4</f>
        <v>3.3906499999999999</v>
      </c>
      <c r="L4" s="1" t="s">
        <v>76</v>
      </c>
      <c r="M4">
        <f>((1-A15)/A15/B7)</f>
        <v>3.8033046736154477</v>
      </c>
    </row>
    <row r="5" spans="1:27" ht="15.75" x14ac:dyDescent="0.3">
      <c r="A5" s="2" t="s">
        <v>3</v>
      </c>
      <c r="B5" s="17">
        <f>'Simulation USA HP'!B5</f>
        <v>5.8576899173848528E-2</v>
      </c>
      <c r="L5" s="1" t="s">
        <v>77</v>
      </c>
      <c r="M5">
        <f>(B6*M4)</f>
        <v>3.8033046736154477</v>
      </c>
    </row>
    <row r="6" spans="1:27" ht="15.75" x14ac:dyDescent="0.3">
      <c r="A6" s="2" t="s">
        <v>4</v>
      </c>
      <c r="B6" s="17">
        <f>'Simulation USA HP'!B6</f>
        <v>1</v>
      </c>
      <c r="L6" s="1" t="s">
        <v>78</v>
      </c>
      <c r="M6">
        <f>((1-B3)*(B8+B5)/B8)</f>
        <v>1.0280547676089191</v>
      </c>
    </row>
    <row r="7" spans="1:27" ht="15.75" x14ac:dyDescent="0.3">
      <c r="A7" s="2" t="s">
        <v>5</v>
      </c>
      <c r="B7" s="17">
        <f>'Simulation USA HP'!B7</f>
        <v>1</v>
      </c>
      <c r="L7" s="1" t="s">
        <v>79</v>
      </c>
      <c r="M7">
        <f>(B18/B17)</f>
        <v>0.33815748899438447</v>
      </c>
    </row>
    <row r="8" spans="1:27" ht="15.75" x14ac:dyDescent="0.3">
      <c r="A8" s="2" t="s">
        <v>6</v>
      </c>
      <c r="B8" s="17">
        <f>'Simulation USA HP'!B8</f>
        <v>7.9460700951575536E-2</v>
      </c>
      <c r="L8" s="1" t="s">
        <v>80</v>
      </c>
      <c r="M8">
        <f>(M7*B19/B18)</f>
        <v>0.22447522115780791</v>
      </c>
      <c r="U8" t="s">
        <v>30</v>
      </c>
    </row>
    <row r="9" spans="1:27" ht="15.75" x14ac:dyDescent="0.3">
      <c r="A9" s="3" t="s">
        <v>68</v>
      </c>
      <c r="B9" s="17">
        <f>'Simulation USA HP'!B9</f>
        <v>7.1665503502315403E-2</v>
      </c>
      <c r="L9" s="1" t="s">
        <v>81</v>
      </c>
      <c r="M9">
        <f>(M7*B9/B18)</f>
        <v>5.5102029218118694E-2</v>
      </c>
    </row>
    <row r="10" spans="1:27" ht="14.25" x14ac:dyDescent="0.25">
      <c r="A10" s="3" t="s">
        <v>69</v>
      </c>
      <c r="B10" s="17">
        <f>'Simulation USA HP'!B10</f>
        <v>1</v>
      </c>
      <c r="T10" t="s">
        <v>31</v>
      </c>
      <c r="W10" s="4" t="s">
        <v>104</v>
      </c>
      <c r="Z10" s="4" t="s">
        <v>105</v>
      </c>
    </row>
    <row r="11" spans="1:27" x14ac:dyDescent="0.2">
      <c r="L11" s="4" t="s">
        <v>21</v>
      </c>
      <c r="O11" t="s">
        <v>22</v>
      </c>
      <c r="T11" t="s">
        <v>32</v>
      </c>
      <c r="U11" t="s">
        <v>33</v>
      </c>
      <c r="W11" t="s">
        <v>32</v>
      </c>
      <c r="X11" t="s">
        <v>33</v>
      </c>
      <c r="Z11" t="s">
        <v>32</v>
      </c>
      <c r="AA11" t="s">
        <v>33</v>
      </c>
    </row>
    <row r="12" spans="1:27" ht="15.75" x14ac:dyDescent="0.3">
      <c r="A12" s="4" t="s">
        <v>7</v>
      </c>
      <c r="F12" t="s">
        <v>8</v>
      </c>
      <c r="S12" s="1" t="s">
        <v>115</v>
      </c>
      <c r="T12" s="10">
        <f>STDEV(L$34:L$66)</f>
        <v>2.2577898942081603E-2</v>
      </c>
      <c r="U12" s="10">
        <f>STDEV(BW$34:BW$66)</f>
        <v>3.4854551951276201E-2</v>
      </c>
      <c r="W12" s="8"/>
      <c r="X12" s="8"/>
    </row>
    <row r="13" spans="1:27" ht="15.75" x14ac:dyDescent="0.3">
      <c r="L13" s="1" t="s">
        <v>82</v>
      </c>
      <c r="M13">
        <f>((1+$B$3*$M$4+$M$3*$M$6*($M$7*$M$5*(1-$B$3)+$M$8*(1+$B$3*$M$4))/(1+$B$3*$M$4))/(1+$B$3*$M$4+$M$3*$M$6*$M$5))</f>
        <v>0.91259231105431304</v>
      </c>
      <c r="O13">
        <v>1</v>
      </c>
      <c r="P13">
        <f>((($M$13+$M$16)+SQRT($M$13^2+$M$16^2-2*$M$13*$M$16+4*$M$14*$M$15))/2)</f>
        <v>1.2506580875951463</v>
      </c>
      <c r="S13" s="1" t="s">
        <v>116</v>
      </c>
      <c r="T13" s="10">
        <f>STDEV(J$34:J$66)</f>
        <v>2.5740677169475288E-2</v>
      </c>
      <c r="U13" s="10">
        <f>STDEV(BT$34:BT$66)</f>
        <v>3.2741679807536068E-2</v>
      </c>
      <c r="W13" s="8">
        <f t="shared" ref="W13:X16" si="0">(T13/T$12)</f>
        <v>1.1400829295722805</v>
      </c>
      <c r="X13" s="8">
        <f t="shared" si="0"/>
        <v>0.93938030973131559</v>
      </c>
      <c r="Z13" s="8">
        <f>CORREL($L$34:$L$66,J$34:J$66)</f>
        <v>0.67638780872199344</v>
      </c>
      <c r="AA13" s="8">
        <f>CORREL($BW$34:$BW$66,BT$34:BT$66)</f>
        <v>0.94143169461702625</v>
      </c>
    </row>
    <row r="14" spans="1:27" ht="15.75" x14ac:dyDescent="0.3">
      <c r="A14" s="3" t="s">
        <v>67</v>
      </c>
      <c r="F14" s="4" t="s">
        <v>103</v>
      </c>
      <c r="J14" s="9">
        <f>(B17/B18)</f>
        <v>2.9572019918109995</v>
      </c>
      <c r="L14" s="1" t="s">
        <v>83</v>
      </c>
      <c r="M14">
        <f>(-($M$3*$M$6*((1-$B$5)*(1+$B$3*$M$4)+$M$7*$B$3*(1+$M$4)))/((1+$B$3*$M$4)*(1+$B$3*$M$4+$M$3*$M$6*$M$5)))</f>
        <v>-3.2003545079885835E-2</v>
      </c>
      <c r="O14">
        <v>2</v>
      </c>
      <c r="P14">
        <f>((($M$13+$M$16)-SQRT($M$13^2+$M$16^2-2*$M$13*$M$16+4*$M$14*$M$15))/2)</f>
        <v>0.86311415698533489</v>
      </c>
      <c r="S14" s="1" t="s">
        <v>117</v>
      </c>
      <c r="T14" s="10">
        <f>STDEV(P$34:P$65)</f>
        <v>0.41342002866337735</v>
      </c>
      <c r="U14" s="10">
        <f>STDEV(BU$34:BU$65)</f>
        <v>8.720647013515366E-2</v>
      </c>
      <c r="W14" s="8">
        <f t="shared" si="0"/>
        <v>18.310828200795441</v>
      </c>
      <c r="X14" s="8">
        <f t="shared" si="0"/>
        <v>2.5020109355317817</v>
      </c>
      <c r="Z14" s="8">
        <f>CORREL($L$34:$L$65,P$34:P$65)</f>
        <v>-0.58011428119079311</v>
      </c>
      <c r="AA14" s="8">
        <f>CORREL($BW$34:$BW$65,BU$34:BU$65)</f>
        <v>0.83231549673106053</v>
      </c>
    </row>
    <row r="15" spans="1:27" ht="15.75" x14ac:dyDescent="0.3">
      <c r="A15" s="17">
        <f>'Simulation USA HP'!A15</f>
        <v>0.20818999999999999</v>
      </c>
      <c r="B15" s="11">
        <f>((($B$3/($B$8+$B$5))^($B$3/(1-$B$3))*$B$10*A15)-(((1-A15)^$B$7*(1-$B$3)*$B$10/$B$4*($B$3/($B$8+$B$5))^($B$3/(1-$B$3)))^(1/$B$6))-$B$5*(($B$3/($B$8+$B$5))^(1/(1-$B$3))*$B$10*A15)-$B$9)</f>
        <v>4.343269798617877E-6</v>
      </c>
      <c r="C15" s="5"/>
      <c r="F15" t="s">
        <v>18</v>
      </c>
      <c r="J15" s="6">
        <f>(B8)</f>
        <v>7.9460700951575536E-2</v>
      </c>
      <c r="L15" s="1" t="s">
        <v>84</v>
      </c>
      <c r="M15">
        <f>(-((1-$B$3)*$M$7*$M$5+$M$8*(1+$M$4*$B$3))/(1+$B$3*$M$4))</f>
        <v>-0.52265680365669609</v>
      </c>
      <c r="S15" s="1" t="s">
        <v>118</v>
      </c>
      <c r="T15" s="10">
        <f>STDEV(I$34:I$66)</f>
        <v>2.2427167568611201E-2</v>
      </c>
      <c r="U15" s="10">
        <f>STDEV(BR$34:BR$66)</f>
        <v>1.6900736122068532E-2</v>
      </c>
      <c r="W15" s="8">
        <f t="shared" si="0"/>
        <v>0.99332394152985326</v>
      </c>
      <c r="X15" s="8">
        <f t="shared" si="0"/>
        <v>0.48489322558770437</v>
      </c>
      <c r="Z15" s="8">
        <f>CORREL($L$34:$L$66,I$34:I$66)</f>
        <v>0.3492716244587829</v>
      </c>
      <c r="AA15" s="8">
        <f>CORREL($BW$34:$BW$66,BR$34:BR$66)</f>
        <v>-0.21931381052324037</v>
      </c>
    </row>
    <row r="16" spans="1:27" ht="15.75" x14ac:dyDescent="0.3">
      <c r="F16" t="s">
        <v>9</v>
      </c>
      <c r="J16" s="6">
        <f>(1-B3)</f>
        <v>0.59179493396428573</v>
      </c>
      <c r="L16" s="1" t="s">
        <v>85</v>
      </c>
      <c r="M16">
        <f>(((1-$B$5)*(1+$B$3*$M$4)+$M$7*$B$3*(1+$M$4))/(1+$B$3*$M$4))</f>
        <v>1.2011799335261679</v>
      </c>
      <c r="O16" s="2" t="s">
        <v>99</v>
      </c>
      <c r="P16">
        <f>(MIN(ABS(P14),ABS(P13)))</f>
        <v>0.86311415698533489</v>
      </c>
      <c r="S16" s="1" t="s">
        <v>119</v>
      </c>
      <c r="T16" s="10">
        <f>STDEV(K$34:K$66)</f>
        <v>1.5559637166652275E-2</v>
      </c>
      <c r="U16" s="10">
        <f>STDEV(BS$34:BS$66)</f>
        <v>4.6652544529155147E-2</v>
      </c>
      <c r="W16" s="8">
        <f t="shared" si="0"/>
        <v>0.68915345960963592</v>
      </c>
      <c r="X16" s="8">
        <f t="shared" si="0"/>
        <v>1.3384921600590813</v>
      </c>
      <c r="Z16" s="8">
        <f>CORREL($L$34:$L$66,K$34:K$66)</f>
        <v>0.26295314010287801</v>
      </c>
      <c r="AA16" s="8">
        <f>CORREL($BW$34:$BW$66,BS$34:BS$66)</f>
        <v>0.86216912635769538</v>
      </c>
    </row>
    <row r="17" spans="1:99" ht="14.25" x14ac:dyDescent="0.25">
      <c r="A17" s="3" t="s">
        <v>70</v>
      </c>
      <c r="B17" s="8">
        <f>((($B$8+$B$5)/$B$3)^(-1/(1-$B$3))*$B$10*A15)</f>
        <v>1.300596448428986</v>
      </c>
      <c r="F17" t="s">
        <v>10</v>
      </c>
      <c r="J17" s="6">
        <f>(B5)</f>
        <v>5.8576899173848528E-2</v>
      </c>
      <c r="O17" s="2" t="s">
        <v>100</v>
      </c>
      <c r="P17">
        <f>(MAX(ABS(P13),ABS(P14)))</f>
        <v>1.2506580875951463</v>
      </c>
    </row>
    <row r="18" spans="1:99" ht="15.75" x14ac:dyDescent="0.3">
      <c r="A18" s="3" t="s">
        <v>71</v>
      </c>
      <c r="B18" s="8">
        <f>((($B$8+$B$5)/$B$3)^(-1/(1-$B$3))*$B$10*A15)^$B$3*($B$10*A15)^(1-$B$3)</f>
        <v>0.43980642919576041</v>
      </c>
      <c r="F18" t="s">
        <v>19</v>
      </c>
      <c r="J18" s="7">
        <f>(LN(0.5)/LN(1-B5))</f>
        <v>11.483054876978734</v>
      </c>
      <c r="L18" s="1" t="s">
        <v>86</v>
      </c>
      <c r="M18">
        <f>(($M$3*$M$6*(1+$M$4)*((1+$B$3*$M$4)*$C$30-(1-$B$3)*$M$7))/((1+$B$3*$M$4+$M$3*$M$6*$M$5)*(1+$B$3*$M$4)))</f>
        <v>9.8735193002424781E-2</v>
      </c>
    </row>
    <row r="19" spans="1:99" ht="15.75" x14ac:dyDescent="0.3">
      <c r="A19" s="3" t="s">
        <v>72</v>
      </c>
      <c r="B19" s="8">
        <f>(((1-A15)^$B$7*(1-$B$3)*$B$10/$B$4*($B$3/($B$8+$B$5))^($B$3/(1-$B$3)))^(1/$B$6))</f>
        <v>0.29195167539815614</v>
      </c>
      <c r="F19" t="s">
        <v>11</v>
      </c>
      <c r="J19" s="6">
        <f>(B19/B18)</f>
        <v>0.66381857112008413</v>
      </c>
      <c r="L19" s="1" t="s">
        <v>87</v>
      </c>
      <c r="M19">
        <f>($M$3*$M$6*$M$9/(1+$B$3*$M$4+$M$3*$M$6*$M$5))</f>
        <v>1.4681066731596635E-3</v>
      </c>
    </row>
    <row r="20" spans="1:99" ht="15.75" x14ac:dyDescent="0.3">
      <c r="A20" s="3" t="s">
        <v>73</v>
      </c>
      <c r="B20" s="8">
        <f>((1-B3)*B10^(1-B3)*(B17/A15)^B3)</f>
        <v>1.2501811649117316</v>
      </c>
      <c r="F20" t="s">
        <v>13</v>
      </c>
      <c r="J20" s="6">
        <f>(B5*B17/B18)</f>
        <v>0.17322372291101695</v>
      </c>
      <c r="L20" s="1" t="s">
        <v>88</v>
      </c>
      <c r="M20">
        <f>((1+$M$4)*(1-$B$3)*$M$7/(1+$B$3*$M$4))</f>
        <v>0.3765822387932562</v>
      </c>
    </row>
    <row r="21" spans="1:99" ht="15.75" x14ac:dyDescent="0.3">
      <c r="A21" s="3" t="s">
        <v>74</v>
      </c>
      <c r="B21">
        <f>(B8+B5)</f>
        <v>0.13803760012542407</v>
      </c>
      <c r="F21" t="s">
        <v>17</v>
      </c>
      <c r="J21" s="6">
        <f>(B9/B18)</f>
        <v>0.16294783055664852</v>
      </c>
      <c r="L21" s="1" t="s">
        <v>89</v>
      </c>
      <c r="M21">
        <f>(-M9)</f>
        <v>-5.5102029218118694E-2</v>
      </c>
    </row>
    <row r="22" spans="1:99" x14ac:dyDescent="0.2">
      <c r="F22" s="4" t="s">
        <v>101</v>
      </c>
      <c r="J22" s="8">
        <f>(-1/B6)</f>
        <v>-1</v>
      </c>
    </row>
    <row r="23" spans="1:99" x14ac:dyDescent="0.2">
      <c r="F23" s="4" t="s">
        <v>102</v>
      </c>
      <c r="J23" s="8">
        <f>(-1/B7)</f>
        <v>-1</v>
      </c>
      <c r="L23" s="4" t="s">
        <v>23</v>
      </c>
    </row>
    <row r="24" spans="1:99" x14ac:dyDescent="0.2">
      <c r="F24" t="s">
        <v>12</v>
      </c>
      <c r="J24" s="6">
        <f>((1-B3)*B18/B17)</f>
        <v>0.20011988886896045</v>
      </c>
    </row>
    <row r="25" spans="1:99" ht="15.75" x14ac:dyDescent="0.3">
      <c r="L25" s="1" t="s">
        <v>90</v>
      </c>
      <c r="M25">
        <f>(($P$16-$M$16)/$M$15)</f>
        <v>0.64682172732776566</v>
      </c>
      <c r="O25" s="1" t="s">
        <v>93</v>
      </c>
      <c r="P25">
        <f>($M$15*$M$25+$M$16)</f>
        <v>0.86311415698533489</v>
      </c>
      <c r="R25" s="1" t="s">
        <v>96</v>
      </c>
      <c r="S25">
        <f>(($M$4*$B$3-$M$5*$M$25)/(1+$B$3*$M$4))</f>
        <v>-0.35554234052795824</v>
      </c>
    </row>
    <row r="26" spans="1:99" ht="15.75" x14ac:dyDescent="0.3">
      <c r="A26" t="s">
        <v>14</v>
      </c>
      <c r="L26" s="1" t="s">
        <v>91</v>
      </c>
      <c r="M26">
        <f>(($M$18-$M$25*$M$20)/($M$15*$M$25+$C$30-$M$13))</f>
        <v>0.36144099760348408</v>
      </c>
      <c r="O26" s="1" t="s">
        <v>94</v>
      </c>
      <c r="P26">
        <f>($M$15*$M$26+$M$20)</f>
        <v>0.18767264227533165</v>
      </c>
      <c r="R26" s="1" t="s">
        <v>97</v>
      </c>
      <c r="S26">
        <f>(($M$4*(1-$B$3)-$M$5*$M$26)/(1+$B$3*$M$4))</f>
        <v>0.34323075865732089</v>
      </c>
      <c r="AO26" t="s">
        <v>44</v>
      </c>
      <c r="AQ26" t="str">
        <f>IF('Simulation USA HP'!AQ26="","",'Simulation USA HP'!AQ26)</f>
        <v>AMECO08</v>
      </c>
      <c r="AR26" t="str">
        <f>IF('Simulation USA HP'!AR26="","",'Simulation USA HP'!AR26)</f>
        <v>AMECO01</v>
      </c>
      <c r="AS26" t="str">
        <f>IF('Simulation USA HP'!AS26="","",'Simulation USA HP'!AS26)</f>
        <v>TED---Output-Labor-and-Labor-Productivity-1950-2019</v>
      </c>
      <c r="AT26" t="str">
        <f>IF('Simulation USA HP'!AT26="","",'Simulation USA HP'!AT26)</f>
        <v/>
      </c>
      <c r="AU26" t="str">
        <f>IF('Simulation USA HP'!AU26="","",'Simulation USA HP'!AU26)</f>
        <v>AMECO02</v>
      </c>
      <c r="AV26" t="str">
        <f>IF('Simulation USA HP'!AV26="","",'Simulation USA HP'!AV26)</f>
        <v>AMECO03</v>
      </c>
      <c r="AW26" t="str">
        <f>IF('Simulation USA HP'!AW26="","",'Simulation USA HP'!AW26)</f>
        <v/>
      </c>
      <c r="AX26" t="str">
        <f>IF('Simulation USA HP'!AX26="","",'Simulation USA HP'!AX26)</f>
        <v>AMECO06</v>
      </c>
      <c r="AY26" t="str">
        <f>IF('Simulation USA HP'!AY26="","",'Simulation USA HP'!AY26)</f>
        <v/>
      </c>
      <c r="AZ26" t="str">
        <f>IF('Simulation USA HP'!AZ26="","",'Simulation USA HP'!AZ26)</f>
        <v>AMECO01</v>
      </c>
    </row>
    <row r="27" spans="1:99" ht="15.75" x14ac:dyDescent="0.3">
      <c r="L27" s="1" t="s">
        <v>92</v>
      </c>
      <c r="M27">
        <f>(($M$19-$M$25*$M$21)/($M$15*$M$25+$G$30-$M$13))</f>
        <v>-0.10159642138396988</v>
      </c>
      <c r="O27" s="1" t="s">
        <v>95</v>
      </c>
      <c r="P27">
        <f>($M$15*$M$27+$M$21)</f>
        <v>-2.001968354614192E-3</v>
      </c>
      <c r="R27" s="1" t="s">
        <v>98</v>
      </c>
      <c r="S27">
        <f>(-$M$5*$M$27/(1+$B$3*$M$4))</f>
        <v>0.15138016453893205</v>
      </c>
      <c r="AO27" t="s">
        <v>45</v>
      </c>
      <c r="AQ27" t="str">
        <f>IF('Simulation USA HP'!AQ27="","",'Simulation USA HP'!AQ27)</f>
        <v>USA.1.0.0.0.OKND</v>
      </c>
      <c r="AR27" t="str">
        <f>IF('Simulation USA HP'!AR27="","",'Simulation USA HP'!AR27)</f>
        <v>USA.1.0.0.0.NETN</v>
      </c>
      <c r="AS27" t="str">
        <f>IF('Simulation USA HP'!AS27="","",'Simulation USA HP'!AS27)</f>
        <v>Annual hours worked per worker</v>
      </c>
      <c r="AT27" t="str">
        <f>IF('Simulation USA HP'!AT27="","",'Simulation USA HP'!AT27)</f>
        <v/>
      </c>
      <c r="AU27" t="str">
        <f>IF('Simulation USA HP'!AU27="","",'Simulation USA HP'!AU27)</f>
        <v>USA.1.1.0.0.OCPH</v>
      </c>
      <c r="AV27" t="str">
        <f>IF('Simulation USA HP'!AV27="","",'Simulation USA HP'!AV27)</f>
        <v>USA.1.1.0.0.OITT</v>
      </c>
      <c r="AW27" t="str">
        <f>IF('Simulation USA HP'!AW27="","",'Simulation USA HP'!AW27)</f>
        <v/>
      </c>
      <c r="AX27" t="str">
        <f>IF('Simulation USA HP'!AX27="","",'Simulation USA HP'!AX27)</f>
        <v>USA.1.1.0.0.OVGD</v>
      </c>
      <c r="AY27" t="str">
        <f>IF('Simulation USA HP'!AY27="","",'Simulation USA HP'!AY27)</f>
        <v/>
      </c>
      <c r="AZ27" t="str">
        <f>IF('Simulation USA HP'!AZ27="","",'Simulation USA HP'!AZ27)</f>
        <v>USA.1.0.0.0.NPAN</v>
      </c>
    </row>
    <row r="28" spans="1:99" x14ac:dyDescent="0.2">
      <c r="A28" s="4" t="s">
        <v>58</v>
      </c>
      <c r="E28" t="s">
        <v>16</v>
      </c>
      <c r="AO28" t="s">
        <v>43</v>
      </c>
      <c r="AQ28" s="14">
        <f>IF('Simulation USA HP'!AQ28="","",'Simulation USA HP'!AQ28)</f>
        <v>45796</v>
      </c>
      <c r="AR28" s="14">
        <f>IF('Simulation USA HP'!AR28="","",'Simulation USA HP'!AR28)</f>
        <v>45796</v>
      </c>
      <c r="AS28" s="14">
        <f>IF('Simulation USA HP'!AS28="","",'Simulation USA HP'!AS28)</f>
        <v>56493</v>
      </c>
      <c r="AT28" s="14" t="str">
        <f>IF('Simulation USA HP'!AT28="","",'Simulation USA HP'!AT28)</f>
        <v/>
      </c>
      <c r="AU28" s="14">
        <f>IF('Simulation USA HP'!AU28="","",'Simulation USA HP'!AU28)</f>
        <v>45796</v>
      </c>
      <c r="AV28" s="14">
        <f>IF('Simulation USA HP'!AV28="","",'Simulation USA HP'!AV28)</f>
        <v>45796</v>
      </c>
      <c r="AW28" s="14" t="str">
        <f>IF('Simulation USA HP'!AW28="","",'Simulation USA HP'!AW28)</f>
        <v/>
      </c>
      <c r="AX28" s="14">
        <f>IF('Simulation USA HP'!AX28="","",'Simulation USA HP'!AX28)</f>
        <v>45796</v>
      </c>
      <c r="AY28" s="14" t="str">
        <f>IF('Simulation USA HP'!AY28="","",'Simulation USA HP'!AY28)</f>
        <v/>
      </c>
      <c r="AZ28" s="14">
        <f>IF('Simulation USA HP'!AZ28="","",'Simulation USA HP'!AZ28)</f>
        <v>45796</v>
      </c>
    </row>
    <row r="30" spans="1:99" ht="15.75" x14ac:dyDescent="0.3">
      <c r="B30" s="16" t="s">
        <v>143</v>
      </c>
      <c r="C30">
        <f>(CC41)</f>
        <v>0.84991112713636363</v>
      </c>
      <c r="F30" s="16" t="s">
        <v>144</v>
      </c>
      <c r="G30">
        <f>(CC33)</f>
        <v>0.88539624189451194</v>
      </c>
      <c r="AP30" t="s">
        <v>24</v>
      </c>
      <c r="BB30" t="s">
        <v>52</v>
      </c>
      <c r="BJ30" s="5"/>
    </row>
    <row r="31" spans="1:99" x14ac:dyDescent="0.2">
      <c r="AP31" t="s">
        <v>25</v>
      </c>
      <c r="BB31" t="s">
        <v>27</v>
      </c>
      <c r="BJ31" t="s">
        <v>53</v>
      </c>
      <c r="BR31" t="s">
        <v>28</v>
      </c>
      <c r="BZ31" t="s">
        <v>29</v>
      </c>
      <c r="CC31" s="4" t="s">
        <v>134</v>
      </c>
      <c r="CG31" t="s">
        <v>14</v>
      </c>
      <c r="CJ31" t="s">
        <v>34</v>
      </c>
      <c r="CP31" t="s">
        <v>54</v>
      </c>
    </row>
    <row r="32" spans="1:99" ht="15.75" x14ac:dyDescent="0.3">
      <c r="A32" s="1" t="s">
        <v>15</v>
      </c>
      <c r="B32" s="1"/>
      <c r="C32" s="16" t="s">
        <v>138</v>
      </c>
      <c r="E32" s="1"/>
      <c r="F32" s="16" t="s">
        <v>137</v>
      </c>
      <c r="I32" s="1"/>
      <c r="J32" s="1"/>
      <c r="K32" s="1"/>
      <c r="L32" s="1"/>
      <c r="M32" s="1"/>
      <c r="N32" s="16" t="s">
        <v>106</v>
      </c>
      <c r="O32" s="16" t="s">
        <v>107</v>
      </c>
      <c r="P32" s="1"/>
      <c r="AP32" s="1" t="s">
        <v>15</v>
      </c>
      <c r="AQ32" s="1" t="s">
        <v>108</v>
      </c>
      <c r="AR32" s="4" t="s">
        <v>140</v>
      </c>
      <c r="AS32" s="4" t="s">
        <v>141</v>
      </c>
      <c r="AT32" s="1" t="s">
        <v>109</v>
      </c>
      <c r="AU32" s="1" t="s">
        <v>110</v>
      </c>
      <c r="AV32" s="1" t="s">
        <v>111</v>
      </c>
      <c r="AW32" s="4" t="s">
        <v>112</v>
      </c>
      <c r="AX32" s="4" t="s">
        <v>113</v>
      </c>
      <c r="AY32" s="1" t="s">
        <v>114</v>
      </c>
      <c r="AZ32" t="s">
        <v>47</v>
      </c>
      <c r="BB32" s="4" t="s">
        <v>120</v>
      </c>
      <c r="BC32" s="4" t="s">
        <v>121</v>
      </c>
      <c r="BD32" s="4" t="s">
        <v>122</v>
      </c>
      <c r="BE32" s="4" t="s">
        <v>123</v>
      </c>
      <c r="BF32" s="4" t="s">
        <v>124</v>
      </c>
      <c r="BG32" s="4" t="s">
        <v>125</v>
      </c>
      <c r="BH32" s="4" t="s">
        <v>126</v>
      </c>
      <c r="BJ32" s="4" t="s">
        <v>127</v>
      </c>
      <c r="BK32" s="4" t="s">
        <v>128</v>
      </c>
      <c r="BL32" s="4" t="s">
        <v>129</v>
      </c>
      <c r="BM32" s="4" t="s">
        <v>130</v>
      </c>
      <c r="BN32" s="4" t="s">
        <v>131</v>
      </c>
      <c r="BO32" s="4" t="s">
        <v>132</v>
      </c>
      <c r="BP32" s="4" t="s">
        <v>133</v>
      </c>
      <c r="BR32" s="1"/>
      <c r="BS32" s="1"/>
      <c r="BT32" s="1"/>
      <c r="BU32" s="1"/>
      <c r="BV32" s="1"/>
      <c r="BW32" s="1"/>
      <c r="BX32" s="1"/>
      <c r="BZ32" s="1"/>
      <c r="CA32" s="1"/>
      <c r="CG32" s="1" t="s">
        <v>137</v>
      </c>
      <c r="CH32" s="1" t="s">
        <v>138</v>
      </c>
      <c r="CJ32" s="4" t="s">
        <v>120</v>
      </c>
      <c r="CK32" s="4" t="s">
        <v>121</v>
      </c>
      <c r="CL32" s="4" t="s">
        <v>122</v>
      </c>
      <c r="CM32" s="4" t="s">
        <v>123</v>
      </c>
      <c r="CN32" s="4" t="s">
        <v>125</v>
      </c>
      <c r="CP32" s="4" t="s">
        <v>127</v>
      </c>
      <c r="CQ32" s="4" t="s">
        <v>128</v>
      </c>
      <c r="CR32" s="4" t="s">
        <v>129</v>
      </c>
      <c r="CS32" s="4" t="s">
        <v>130</v>
      </c>
      <c r="CT32" s="4" t="s">
        <v>131</v>
      </c>
      <c r="CU32" s="4" t="s">
        <v>132</v>
      </c>
    </row>
    <row r="33" spans="1:99" x14ac:dyDescent="0.2">
      <c r="A33">
        <v>1970</v>
      </c>
      <c r="B33">
        <v>0</v>
      </c>
      <c r="E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AP33">
        <f>('Simulation USA HP'!AP33)</f>
        <v>1970</v>
      </c>
      <c r="AQ33">
        <f>('Simulation USA HP'!AQ33)</f>
        <v>14572.21</v>
      </c>
      <c r="AR33">
        <f>('Simulation USA HP'!AR33)</f>
        <v>87881.093999999997</v>
      </c>
      <c r="AS33">
        <f>('Simulation USA HP'!AS33)</f>
        <v>1930.72</v>
      </c>
      <c r="AT33">
        <f>('Simulation USA HP'!AT33)</f>
        <v>169673785.80768001</v>
      </c>
      <c r="AU33">
        <f>('Simulation USA HP'!AU33)</f>
        <v>3447.11</v>
      </c>
      <c r="AV33">
        <f>('Simulation USA HP'!AV33)</f>
        <v>930.70500000000004</v>
      </c>
      <c r="AW33">
        <f>('Simulation USA HP'!AW33)</f>
        <v>1280.0449999999992</v>
      </c>
      <c r="AX33">
        <f>('Simulation USA HP'!AX33)</f>
        <v>5657.86</v>
      </c>
      <c r="AY33">
        <f>('Simulation USA HP'!AY33)</f>
        <v>1.7363111979276129E-5</v>
      </c>
      <c r="AZ33">
        <f>('Simulation USA HP'!AZ33)</f>
        <v>128280.357</v>
      </c>
      <c r="BB33">
        <f t="shared" ref="BB33:BB79" si="1">LN(AQ33/$AZ33)</f>
        <v>-2.1751018675537868</v>
      </c>
      <c r="BC33">
        <f t="shared" ref="BC33:BC79" si="2">LN(AT33/$AZ33)</f>
        <v>7.1874148077621998</v>
      </c>
      <c r="BD33">
        <f t="shared" ref="BD33:BD79" si="3">LN(AU33/$AZ33)</f>
        <v>-3.6166819589628982</v>
      </c>
      <c r="BE33">
        <f t="shared" ref="BE33:BE79" si="4">LN(AV33/$AZ33)</f>
        <v>-4.9260310733003081</v>
      </c>
      <c r="BF33">
        <f t="shared" ref="BF33:BF79" si="5">LN(AW33/$AZ33)</f>
        <v>-4.6073229242322657</v>
      </c>
      <c r="BG33">
        <f t="shared" ref="BG33:BG79" si="6">LN(AX33/$AZ33)</f>
        <v>-3.1211724289482783</v>
      </c>
      <c r="BH33">
        <f>LN(AY33)</f>
        <v>-10.961162603318449</v>
      </c>
      <c r="BJ33" cm="1">
        <f t="array" ref="BJ33:BJ88">TREND(BB33:BB88,$AP33:$AP88,$AP33:$AP88,TRUE)</f>
        <v>-2.2184847452610867</v>
      </c>
      <c r="BK33" cm="1">
        <f t="array" ref="BK33:BK88">TREND(BC33:BC88,$AP33:$AP88,$AP33:$AP88,TRUE)</f>
        <v>7.1985015116615019</v>
      </c>
      <c r="BL33" cm="1">
        <f t="array" ref="BL33:BL88">TREND(BD33:BD88,$AP33:$AP88,$AP33:$AP88,TRUE)</f>
        <v>-3.6126721585561086</v>
      </c>
      <c r="BM33" cm="1">
        <f t="array" ref="BM33:BM88">TREND(BE33:BE88,$AP33:$AP88,$AP33:$AP88,TRUE)</f>
        <v>-4.910808176503572</v>
      </c>
      <c r="BN33" cm="1">
        <f t="array" ref="BN33:BN88">TREND(BF33:BF88,$AP33:$AP88,$AP33:$AP88,TRUE)</f>
        <v>-4.5440528694023268</v>
      </c>
      <c r="BO33" cm="1">
        <f t="array" ref="BO33:BO88">TREND(BG33:BG88,$AP33:$AP88,$AP33:$AP88,TRUE)</f>
        <v>-3.1143036911346798</v>
      </c>
      <c r="BP33" cm="1">
        <f t="array" ref="BP33:BP88">TREND(BH33:BH88,$AP33:$AP88,$AP33:$AP88,TRUE)</f>
        <v>-10.930718285469581</v>
      </c>
      <c r="BR33">
        <f t="shared" ref="BR33:BX33" si="7">(BB33-BJ33)</f>
        <v>4.3382877707299983E-2</v>
      </c>
      <c r="BS33">
        <f t="shared" si="7"/>
        <v>-1.1086703899302108E-2</v>
      </c>
      <c r="BT33">
        <f t="shared" si="7"/>
        <v>-4.0098004067896653E-3</v>
      </c>
      <c r="BU33">
        <f t="shared" si="7"/>
        <v>-1.5222896796736052E-2</v>
      </c>
      <c r="BV33">
        <f t="shared" si="7"/>
        <v>-6.3270054829938971E-2</v>
      </c>
      <c r="BW33">
        <f t="shared" si="7"/>
        <v>-6.8687378135985355E-3</v>
      </c>
      <c r="BX33">
        <f t="shared" si="7"/>
        <v>-3.0444317848868252E-2</v>
      </c>
      <c r="CC33">
        <f t="array" ref="CC33:CD37">LINEST(BV34:BV88,BZ34:BZ88,FALSE,TRUE)</f>
        <v>0.88539624189451194</v>
      </c>
      <c r="CD33">
        <v>0</v>
      </c>
      <c r="CP33">
        <f t="shared" ref="CP33:CP79" si="8">(BB33-$CC$49*$AP33)</f>
        <v>-38.306504449708129</v>
      </c>
      <c r="CQ33">
        <f>BC33</f>
        <v>7.1874148077621998</v>
      </c>
      <c r="CR33">
        <f t="shared" ref="CR33:CR79" si="9">(BD33-$CC$49*$AP33)</f>
        <v>-39.748084541117244</v>
      </c>
      <c r="CS33">
        <f t="shared" ref="CS33:CS79" si="10">(BE33-$CC$49*$AP33)</f>
        <v>-41.057433655454652</v>
      </c>
      <c r="CT33">
        <f t="shared" ref="CT33:CT79" si="11">(BF33-$CC$49*$AP33)</f>
        <v>-40.738725506386608</v>
      </c>
      <c r="CU33">
        <f t="shared" ref="CU33:CU79" si="12">(BG33-$CC$49*$AP33)</f>
        <v>-39.252575011102621</v>
      </c>
    </row>
    <row r="34" spans="1:99" x14ac:dyDescent="0.2">
      <c r="A34">
        <f>(A33+1)</f>
        <v>1971</v>
      </c>
      <c r="B34">
        <f>(C34+$C$30*B33)</f>
        <v>1.8231592168204577E-2</v>
      </c>
      <c r="C34">
        <f>(CH34)</f>
        <v>1.8231592168204577E-2</v>
      </c>
      <c r="E34">
        <f t="shared" ref="E34:E63" si="13">(F34+$G$30*E33)</f>
        <v>-2.4869433225151574E-2</v>
      </c>
      <c r="F34">
        <f>(CG34)</f>
        <v>-2.4869433225151574E-2</v>
      </c>
      <c r="I34">
        <f>(BR33)</f>
        <v>4.3382877707299983E-2</v>
      </c>
      <c r="J34">
        <f t="shared" ref="J34:J63" si="14">($M$25*I34+$M$26*B34+$M$27*E34)</f>
        <v>3.7177278173783725E-2</v>
      </c>
      <c r="K34">
        <f t="shared" ref="K34:K63" si="15">($S$25*I34+$S$26*B34+$S$27*E34)</f>
        <v>-1.2931545561081323E-2</v>
      </c>
      <c r="L34">
        <f t="shared" ref="L34:L63" si="16">($B$3*I34+(1-$B$3)*(K34+B34))</f>
        <v>2.0845651191197846E-2</v>
      </c>
      <c r="M34">
        <f t="shared" ref="M34:M63" si="17">((1-$B$3)*B34+$B$3*(I34-K34))</f>
        <v>3.3777196752279172E-2</v>
      </c>
      <c r="N34">
        <f t="shared" ref="N34:N63" si="18">($M$6*(B34+K34-I34)*$B$21)</f>
        <v>-5.4043426699552886E-3</v>
      </c>
      <c r="O34">
        <f t="shared" ref="O34:O63" si="19">($B$19^(1-$B$6)*J34-$B$4*$A$15*(1-$A$15)^(-$B$7)*K34)</f>
        <v>4.8705764245608137E-2</v>
      </c>
      <c r="P34">
        <f>((1/$B$5)*(I35-(1-$B$5)*B34))</f>
        <v>0.40548566271593223</v>
      </c>
      <c r="AP34">
        <f>('Simulation USA HP'!AP34)</f>
        <v>1971</v>
      </c>
      <c r="AQ34">
        <f>('Simulation USA HP'!AQ34)</f>
        <v>14955.93</v>
      </c>
      <c r="AR34">
        <f>('Simulation USA HP'!AR34)</f>
        <v>88219.452999999994</v>
      </c>
      <c r="AS34">
        <f>('Simulation USA HP'!AS34)</f>
        <v>1914.99</v>
      </c>
      <c r="AT34">
        <f>('Simulation USA HP'!AT34)</f>
        <v>168939370.30046999</v>
      </c>
      <c r="AU34">
        <f>('Simulation USA HP'!AU34)</f>
        <v>3578.77</v>
      </c>
      <c r="AV34">
        <f>('Simulation USA HP'!AV34)</f>
        <v>981.42899999999997</v>
      </c>
      <c r="AW34">
        <f>('Simulation USA HP'!AW34)</f>
        <v>1283.9210000000003</v>
      </c>
      <c r="AX34">
        <f>('Simulation USA HP'!AX34)</f>
        <v>5844.12</v>
      </c>
      <c r="AY34">
        <f>('Simulation USA HP'!AY34)</f>
        <v>1.8092359347649773E-5</v>
      </c>
      <c r="AZ34">
        <f>('Simulation USA HP'!AZ34)</f>
        <v>130693.314</v>
      </c>
      <c r="BB34">
        <f t="shared" si="1"/>
        <v>-2.1677455872960909</v>
      </c>
      <c r="BC34">
        <f t="shared" si="2"/>
        <v>7.1644417099143203</v>
      </c>
      <c r="BD34">
        <f t="shared" si="3"/>
        <v>-3.5978342980461195</v>
      </c>
      <c r="BE34">
        <f t="shared" si="4"/>
        <v>-4.891599070144105</v>
      </c>
      <c r="BF34">
        <f t="shared" si="5"/>
        <v>-4.6229347871089903</v>
      </c>
      <c r="BG34">
        <f t="shared" si="6"/>
        <v>-3.1074174364456382</v>
      </c>
      <c r="BH34">
        <f t="shared" ref="BH34:BH67" si="20">LN(AY34)</f>
        <v>-10.920020844305725</v>
      </c>
      <c r="BJ34">
        <v>-2.20355756468377</v>
      </c>
      <c r="BK34">
        <v>7.1988830828217063</v>
      </c>
      <c r="BL34">
        <v>-3.5933523464198913</v>
      </c>
      <c r="BM34">
        <v>-4.8884782078694258</v>
      </c>
      <c r="BN34">
        <v>-4.5420462851129511</v>
      </c>
      <c r="BO34">
        <v>-3.0971305280116042</v>
      </c>
      <c r="BP34">
        <v>-10.9123774719761</v>
      </c>
      <c r="BR34">
        <f t="shared" ref="BR34:BR67" si="21">(BB34-BJ34)</f>
        <v>3.581197738767905E-2</v>
      </c>
      <c r="BS34">
        <f t="shared" ref="BS34:BS67" si="22">(BC34-BK34)</f>
        <v>-3.4441372907386025E-2</v>
      </c>
      <c r="BT34">
        <f t="shared" ref="BT34:BT67" si="23">(BD34-BL34)</f>
        <v>-4.48195162622822E-3</v>
      </c>
      <c r="BU34">
        <f t="shared" ref="BU34:BU67" si="24">(BE34-BM34)</f>
        <v>-3.1208622746792258E-3</v>
      </c>
      <c r="BV34">
        <f t="shared" ref="BV34:BV67" si="25">(BF34-BN34)</f>
        <v>-8.0888501996039253E-2</v>
      </c>
      <c r="BW34">
        <f t="shared" ref="BW34:BW67" si="26">(BG34-BO34)</f>
        <v>-1.0286908434034014E-2</v>
      </c>
      <c r="BX34">
        <f t="shared" ref="BX34:BX67" si="27">(BH34-BP34)</f>
        <v>-7.6433723296247535E-3</v>
      </c>
      <c r="BZ34">
        <f>(BV33)</f>
        <v>-6.3270054829938971E-2</v>
      </c>
      <c r="CA34">
        <f>(BX33)</f>
        <v>-3.0444317848868252E-2</v>
      </c>
      <c r="CC34">
        <v>6.3939540489423421E-2</v>
      </c>
      <c r="CD34" t="e">
        <v>#N/A</v>
      </c>
      <c r="CG34">
        <f>(BV34-$CC$33*BZ34)</f>
        <v>-2.4869433225151574E-2</v>
      </c>
      <c r="CH34">
        <f>(BX34-$CC$41*CA34)</f>
        <v>1.8231592168204577E-2</v>
      </c>
      <c r="CJ34">
        <f t="shared" ref="CJ34:CJ79" si="28">(I34+BJ34)</f>
        <v>-2.16017468697647</v>
      </c>
      <c r="CK34">
        <f t="shared" ref="CK34:CK79" si="29">(BK34+K34)</f>
        <v>7.1859515372606246</v>
      </c>
      <c r="CL34">
        <f t="shared" ref="CL34:CL79" si="30">(BL34+J34)</f>
        <v>-3.5561750682461075</v>
      </c>
      <c r="CM34">
        <f t="shared" ref="CM34:CM79" si="31">(BM34+P34)</f>
        <v>-4.4829925451534933</v>
      </c>
      <c r="CN34">
        <f t="shared" ref="CN34:CN79" si="32">(BO34+L34)</f>
        <v>-3.0762848768204063</v>
      </c>
      <c r="CP34">
        <f t="shared" si="8"/>
        <v>-38.317488982943914</v>
      </c>
      <c r="CQ34">
        <f t="shared" ref="CQ34:CQ75" si="33">BC34</f>
        <v>7.1644417099143203</v>
      </c>
      <c r="CR34">
        <f t="shared" si="9"/>
        <v>-39.747577693693941</v>
      </c>
      <c r="CS34">
        <f t="shared" si="10"/>
        <v>-41.041342465791928</v>
      </c>
      <c r="CT34">
        <f t="shared" si="11"/>
        <v>-40.772678182756813</v>
      </c>
      <c r="CU34">
        <f t="shared" si="12"/>
        <v>-39.257160832093462</v>
      </c>
    </row>
    <row r="35" spans="1:99" x14ac:dyDescent="0.2">
      <c r="A35">
        <f>(A34+1)</f>
        <v>1972</v>
      </c>
      <c r="B35">
        <f>(C35+$C$30*B34)</f>
        <v>3.8421096451036814E-2</v>
      </c>
      <c r="C35">
        <f t="shared" ref="C35:C62" si="34">(CH35)</f>
        <v>2.2925863401867565E-2</v>
      </c>
      <c r="E35">
        <f t="shared" si="13"/>
        <v>-4.2750733462109378E-2</v>
      </c>
      <c r="F35">
        <f t="shared" ref="F35:F62" si="35">(CG35)</f>
        <v>-2.0731430746513665E-2</v>
      </c>
      <c r="I35">
        <f t="shared" ref="I35:I63" si="36">($P$25*I34+$P$26*B34+$P$27*E34)</f>
        <v>4.0915734813341244E-2</v>
      </c>
      <c r="J35">
        <f t="shared" si="14"/>
        <v>4.4695467228422853E-2</v>
      </c>
      <c r="K35">
        <f t="shared" si="15"/>
        <v>-7.8315871022752899E-3</v>
      </c>
      <c r="L35">
        <f t="shared" si="16"/>
        <v>3.4804726896429966E-2</v>
      </c>
      <c r="M35">
        <f t="shared" si="17"/>
        <v>4.2636313998705253E-2</v>
      </c>
      <c r="N35">
        <f t="shared" si="18"/>
        <v>-1.465396854320216E-3</v>
      </c>
      <c r="O35">
        <f t="shared" si="19"/>
        <v>5.1677335126764833E-2</v>
      </c>
      <c r="P35">
        <f t="shared" ref="P35:P65" si="37">((1/$B$5)*(I36-(1-$B$5)*B35))</f>
        <v>0.1099514757391146</v>
      </c>
      <c r="AP35">
        <f>('Simulation USA HP'!AP35)</f>
        <v>1972</v>
      </c>
      <c r="AQ35">
        <f>('Simulation USA HP'!AQ35)</f>
        <v>15341.51</v>
      </c>
      <c r="AR35">
        <f>('Simulation USA HP'!AR35)</f>
        <v>90755.554999999993</v>
      </c>
      <c r="AS35">
        <f>('Simulation USA HP'!AS35)</f>
        <v>1911.75</v>
      </c>
      <c r="AT35">
        <f>('Simulation USA HP'!AT35)</f>
        <v>173501932.27124998</v>
      </c>
      <c r="AU35">
        <f>('Simulation USA HP'!AU35)</f>
        <v>3797.86</v>
      </c>
      <c r="AV35">
        <f>('Simulation USA HP'!AV35)</f>
        <v>1058.1469999999999</v>
      </c>
      <c r="AW35">
        <f>('Simulation USA HP'!AW35)</f>
        <v>1295.5030000000006</v>
      </c>
      <c r="AX35">
        <f>('Simulation USA HP'!AX35)</f>
        <v>6151.51</v>
      </c>
      <c r="AY35">
        <f>('Simulation USA HP'!AY35)</f>
        <v>1.8876232210725837E-5</v>
      </c>
      <c r="AZ35">
        <f>('Simulation USA HP'!AZ35)</f>
        <v>133125.00099999999</v>
      </c>
      <c r="BB35">
        <f t="shared" si="1"/>
        <v>-2.1607263174179265</v>
      </c>
      <c r="BC35">
        <f t="shared" si="2"/>
        <v>7.1726554713416943</v>
      </c>
      <c r="BD35">
        <f t="shared" si="3"/>
        <v>-3.5568507937707903</v>
      </c>
      <c r="BE35">
        <f t="shared" si="4"/>
        <v>-4.8347692787919154</v>
      </c>
      <c r="BF35">
        <f t="shared" si="5"/>
        <v>-4.6323895072498589</v>
      </c>
      <c r="BG35">
        <f t="shared" si="6"/>
        <v>-3.0745909638388937</v>
      </c>
      <c r="BH35">
        <f t="shared" si="20"/>
        <v>-10.877606982272546</v>
      </c>
      <c r="BJ35">
        <v>-2.1886303841064532</v>
      </c>
      <c r="BK35">
        <v>7.1992646539819098</v>
      </c>
      <c r="BL35">
        <v>-3.574032534283667</v>
      </c>
      <c r="BM35">
        <v>-4.8661482392352866</v>
      </c>
      <c r="BN35">
        <v>-4.5400397008235753</v>
      </c>
      <c r="BO35">
        <v>-3.0799573648885357</v>
      </c>
      <c r="BP35">
        <v>-10.894036658482619</v>
      </c>
      <c r="BR35">
        <f t="shared" si="21"/>
        <v>2.790406668852663E-2</v>
      </c>
      <c r="BS35">
        <f t="shared" si="22"/>
        <v>-2.6609182640215501E-2</v>
      </c>
      <c r="BT35">
        <f t="shared" si="23"/>
        <v>1.7181740512876686E-2</v>
      </c>
      <c r="BU35">
        <f t="shared" si="24"/>
        <v>3.1378960443371184E-2</v>
      </c>
      <c r="BV35">
        <f t="shared" si="25"/>
        <v>-9.2349806426283543E-2</v>
      </c>
      <c r="BW35">
        <f t="shared" si="26"/>
        <v>5.3664010496419223E-3</v>
      </c>
      <c r="BX35">
        <f t="shared" si="27"/>
        <v>1.6429676210073296E-2</v>
      </c>
      <c r="BZ35">
        <f t="shared" ref="BZ35:BZ63" si="38">(BV34)</f>
        <v>-8.0888501996039253E-2</v>
      </c>
      <c r="CA35">
        <f t="shared" ref="CA35:CA63" si="39">(BX34)</f>
        <v>-7.6433723296247535E-3</v>
      </c>
      <c r="CC35">
        <v>0.78026487316043558</v>
      </c>
      <c r="CD35">
        <v>3.7484991283264442E-2</v>
      </c>
      <c r="CG35">
        <f t="shared" ref="CG35:CG63" si="40">(BV35-$CC$33*BZ35)</f>
        <v>-2.0731430746513665E-2</v>
      </c>
      <c r="CH35">
        <f t="shared" ref="CH35:CH63" si="41">(BX35-$CC$41*CA35)</f>
        <v>2.2925863401867565E-2</v>
      </c>
      <c r="CJ35">
        <f t="shared" si="28"/>
        <v>-2.1477146492931118</v>
      </c>
      <c r="CK35">
        <f t="shared" si="29"/>
        <v>7.1914330668796342</v>
      </c>
      <c r="CL35">
        <f t="shared" si="30"/>
        <v>-3.529337067055244</v>
      </c>
      <c r="CM35">
        <f t="shared" si="31"/>
        <v>-4.7561967634961722</v>
      </c>
      <c r="CN35">
        <f t="shared" si="32"/>
        <v>-3.0451526379921057</v>
      </c>
      <c r="CP35">
        <f t="shared" si="8"/>
        <v>-38.328810526559231</v>
      </c>
      <c r="CQ35">
        <f t="shared" si="33"/>
        <v>7.1726554713416943</v>
      </c>
      <c r="CR35">
        <f t="shared" si="9"/>
        <v>-39.724935002912098</v>
      </c>
      <c r="CS35">
        <f t="shared" si="10"/>
        <v>-41.002853487933223</v>
      </c>
      <c r="CT35">
        <f t="shared" si="11"/>
        <v>-40.800473716391167</v>
      </c>
      <c r="CU35">
        <f t="shared" si="12"/>
        <v>-39.242675172980199</v>
      </c>
    </row>
    <row r="36" spans="1:99" x14ac:dyDescent="0.2">
      <c r="A36">
        <f t="shared" ref="A36:A62" si="42">(A35+1)</f>
        <v>1973</v>
      </c>
      <c r="B36">
        <f t="shared" ref="B36:B62" si="43">(C36+$C$30*B35)</f>
        <v>5.8477750942399709E-2</v>
      </c>
      <c r="C36">
        <f t="shared" si="34"/>
        <v>2.5823233551884067E-2</v>
      </c>
      <c r="E36">
        <f t="shared" si="13"/>
        <v>-1.9875773692017977E-2</v>
      </c>
      <c r="F36">
        <f t="shared" si="35"/>
        <v>1.7975565053567621E-2</v>
      </c>
      <c r="I36">
        <f t="shared" si="36"/>
        <v>4.2611124266461686E-2</v>
      </c>
      <c r="J36">
        <f t="shared" si="14"/>
        <v>5.0717365118986529E-2</v>
      </c>
      <c r="K36">
        <f t="shared" si="15"/>
        <v>1.9125060744719889E-3</v>
      </c>
      <c r="L36">
        <f t="shared" si="16"/>
        <v>5.3132724958432853E-2</v>
      </c>
      <c r="M36">
        <f t="shared" si="17"/>
        <v>5.1220218883960861E-2</v>
      </c>
      <c r="N36">
        <f t="shared" si="18"/>
        <v>2.5230405141122634E-3</v>
      </c>
      <c r="O36">
        <f t="shared" si="19"/>
        <v>4.9012364000776319E-2</v>
      </c>
      <c r="P36">
        <f t="shared" si="37"/>
        <v>-0.12393241057212044</v>
      </c>
      <c r="AP36">
        <f>('Simulation USA HP'!AP36)</f>
        <v>1973</v>
      </c>
      <c r="AQ36">
        <f>('Simulation USA HP'!AQ36)</f>
        <v>15786.52</v>
      </c>
      <c r="AR36">
        <f>('Simulation USA HP'!AR36)</f>
        <v>93718.054000000004</v>
      </c>
      <c r="AS36">
        <f>('Simulation USA HP'!AS36)</f>
        <v>1910.32</v>
      </c>
      <c r="AT36">
        <f>('Simulation USA HP'!AT36)</f>
        <v>179031472.91727999</v>
      </c>
      <c r="AU36">
        <f>('Simulation USA HP'!AU36)</f>
        <v>3985.91</v>
      </c>
      <c r="AV36">
        <f>('Simulation USA HP'!AV36)</f>
        <v>1153.2470000000001</v>
      </c>
      <c r="AW36">
        <f>('Simulation USA HP'!AW36)</f>
        <v>1359.6130000000003</v>
      </c>
      <c r="AX36">
        <f>('Simulation USA HP'!AX36)</f>
        <v>6498.77</v>
      </c>
      <c r="AY36">
        <f>('Simulation USA HP'!AY36)</f>
        <v>1.9679976768346282E-5</v>
      </c>
      <c r="AZ36">
        <f>('Simulation USA HP'!AZ36)</f>
        <v>135507.071</v>
      </c>
      <c r="BB36">
        <f t="shared" si="1"/>
        <v>-2.1498674121360941</v>
      </c>
      <c r="BC36">
        <f t="shared" si="2"/>
        <v>7.1862930722607334</v>
      </c>
      <c r="BD36">
        <f t="shared" si="3"/>
        <v>-3.5262581809509372</v>
      </c>
      <c r="BE36">
        <f t="shared" si="4"/>
        <v>-4.7664423813516548</v>
      </c>
      <c r="BF36">
        <f t="shared" si="5"/>
        <v>-4.60182372303015</v>
      </c>
      <c r="BG36">
        <f t="shared" si="6"/>
        <v>-3.037410895234077</v>
      </c>
      <c r="BH36">
        <f t="shared" si="20"/>
        <v>-10.835908846811073</v>
      </c>
      <c r="BJ36">
        <v>-2.1737032035291364</v>
      </c>
      <c r="BK36">
        <v>7.1996462251421143</v>
      </c>
      <c r="BL36">
        <v>-3.5547127221474497</v>
      </c>
      <c r="BM36">
        <v>-4.8438182706011403</v>
      </c>
      <c r="BN36">
        <v>-4.5380331165342005</v>
      </c>
      <c r="BO36">
        <v>-3.0627842017654601</v>
      </c>
      <c r="BP36">
        <v>-10.875695844989146</v>
      </c>
      <c r="BR36">
        <f t="shared" si="21"/>
        <v>2.383579139304226E-2</v>
      </c>
      <c r="BS36">
        <f t="shared" si="22"/>
        <v>-1.3353152881380836E-2</v>
      </c>
      <c r="BT36">
        <f t="shared" si="23"/>
        <v>2.8454541196512473E-2</v>
      </c>
      <c r="BU36">
        <f t="shared" si="24"/>
        <v>7.7375889249485574E-2</v>
      </c>
      <c r="BV36">
        <f t="shared" si="25"/>
        <v>-6.3790606495949476E-2</v>
      </c>
      <c r="BW36">
        <f t="shared" si="26"/>
        <v>2.5373306531383033E-2</v>
      </c>
      <c r="BX36">
        <f t="shared" si="27"/>
        <v>3.9786998178072963E-2</v>
      </c>
      <c r="BZ36">
        <f t="shared" si="38"/>
        <v>-9.2349806426283543E-2</v>
      </c>
      <c r="CA36">
        <f t="shared" si="39"/>
        <v>1.6429676210073296E-2</v>
      </c>
      <c r="CC36">
        <v>191.75042132169941</v>
      </c>
      <c r="CD36">
        <v>54</v>
      </c>
      <c r="CG36">
        <f t="shared" si="40"/>
        <v>1.7975565053567621E-2</v>
      </c>
      <c r="CH36">
        <f t="shared" si="41"/>
        <v>2.5823233551884067E-2</v>
      </c>
      <c r="CJ36">
        <f t="shared" si="28"/>
        <v>-2.1310920792626749</v>
      </c>
      <c r="CK36">
        <f t="shared" si="29"/>
        <v>7.2015587312165863</v>
      </c>
      <c r="CL36">
        <f t="shared" si="30"/>
        <v>-3.503995357028463</v>
      </c>
      <c r="CM36">
        <f t="shared" si="31"/>
        <v>-4.9677506811732606</v>
      </c>
      <c r="CN36">
        <f t="shared" si="32"/>
        <v>-3.009651476807027</v>
      </c>
      <c r="CP36">
        <f t="shared" si="8"/>
        <v>-38.336292434770876</v>
      </c>
      <c r="CQ36">
        <f t="shared" si="33"/>
        <v>7.1862930722607334</v>
      </c>
      <c r="CR36">
        <f t="shared" si="9"/>
        <v>-39.712683203585719</v>
      </c>
      <c r="CS36">
        <f t="shared" si="10"/>
        <v>-40.952867403986431</v>
      </c>
      <c r="CT36">
        <f t="shared" si="11"/>
        <v>-40.78824874566493</v>
      </c>
      <c r="CU36">
        <f t="shared" si="12"/>
        <v>-39.223835917868854</v>
      </c>
    </row>
    <row r="37" spans="1:99" x14ac:dyDescent="0.2">
      <c r="A37">
        <f t="shared" si="42"/>
        <v>1974</v>
      </c>
      <c r="B37">
        <f t="shared" si="43"/>
        <v>3.4956800323869552E-3</v>
      </c>
      <c r="C37">
        <f t="shared" si="34"/>
        <v>-4.6205211183467529E-2</v>
      </c>
      <c r="E37">
        <f t="shared" si="13"/>
        <v>-5.1421375629339926E-3</v>
      </c>
      <c r="F37">
        <f t="shared" si="35"/>
        <v>1.2455797768724533E-2</v>
      </c>
      <c r="I37">
        <f t="shared" si="36"/>
        <v>4.7792729303078235E-2</v>
      </c>
      <c r="J37">
        <f t="shared" si="14"/>
        <v>3.2699280574392087E-2</v>
      </c>
      <c r="K37">
        <f t="shared" si="15"/>
        <v>-1.657093155745492E-2</v>
      </c>
      <c r="L37">
        <f t="shared" si="16"/>
        <v>1.1771366608346046E-2</v>
      </c>
      <c r="M37">
        <f t="shared" si="17"/>
        <v>2.8342298165800969E-2</v>
      </c>
      <c r="N37">
        <f t="shared" si="18"/>
        <v>-8.6377881192253193E-3</v>
      </c>
      <c r="O37">
        <f t="shared" si="19"/>
        <v>4.7472282978081586E-2</v>
      </c>
      <c r="P37">
        <f t="shared" si="37"/>
        <v>0.65940679306248762</v>
      </c>
      <c r="AP37">
        <f>('Simulation USA HP'!AP37)</f>
        <v>1974</v>
      </c>
      <c r="AQ37">
        <f>('Simulation USA HP'!AQ37)</f>
        <v>16275.8</v>
      </c>
      <c r="AR37">
        <f>('Simulation USA HP'!AR37)</f>
        <v>95457.58</v>
      </c>
      <c r="AS37">
        <f>('Simulation USA HP'!AS37)</f>
        <v>1882.34</v>
      </c>
      <c r="AT37">
        <f>('Simulation USA HP'!AT37)</f>
        <v>179683621.1372</v>
      </c>
      <c r="AU37">
        <f>('Simulation USA HP'!AU37)</f>
        <v>3952.52</v>
      </c>
      <c r="AV37">
        <f>('Simulation USA HP'!AV37)</f>
        <v>1097.5609999999999</v>
      </c>
      <c r="AW37">
        <f>('Simulation USA HP'!AW37)</f>
        <v>1413.6089999999995</v>
      </c>
      <c r="AX37">
        <f>('Simulation USA HP'!AX37)</f>
        <v>6463.69</v>
      </c>
      <c r="AY37">
        <f>('Simulation USA HP'!AY37)</f>
        <v>1.9025224953011549E-5</v>
      </c>
      <c r="AZ37">
        <f>('Simulation USA HP'!AZ37)</f>
        <v>137854.21400000001</v>
      </c>
      <c r="BB37">
        <f t="shared" si="1"/>
        <v>-2.1365173644296394</v>
      </c>
      <c r="BC37">
        <f t="shared" si="2"/>
        <v>7.17275621656397</v>
      </c>
      <c r="BD37">
        <f t="shared" si="3"/>
        <v>-3.5518433562848877</v>
      </c>
      <c r="BE37">
        <f t="shared" si="4"/>
        <v>-4.8331062611738931</v>
      </c>
      <c r="BF37">
        <f t="shared" si="5"/>
        <v>-4.5800506977357855</v>
      </c>
      <c r="BG37">
        <f t="shared" si="6"/>
        <v>-3.0599963443141425</v>
      </c>
      <c r="BH37">
        <f t="shared" si="20"/>
        <v>-10.869744830212234</v>
      </c>
      <c r="BJ37">
        <v>-2.1587760229518196</v>
      </c>
      <c r="BK37">
        <v>7.2000277963023187</v>
      </c>
      <c r="BL37">
        <v>-3.5353929100112325</v>
      </c>
      <c r="BM37">
        <v>-4.8214883019670012</v>
      </c>
      <c r="BN37">
        <v>-4.5360265322448248</v>
      </c>
      <c r="BO37">
        <v>-3.0456110386423916</v>
      </c>
      <c r="BP37">
        <v>-10.857355031495665</v>
      </c>
      <c r="BR37">
        <f t="shared" si="21"/>
        <v>2.225865852218023E-2</v>
      </c>
      <c r="BS37">
        <f t="shared" si="22"/>
        <v>-2.7271579738348706E-2</v>
      </c>
      <c r="BT37">
        <f t="shared" si="23"/>
        <v>-1.6450446273655217E-2</v>
      </c>
      <c r="BU37">
        <f t="shared" si="24"/>
        <v>-1.1617959206891904E-2</v>
      </c>
      <c r="BV37">
        <f t="shared" si="25"/>
        <v>-4.4024165490960776E-2</v>
      </c>
      <c r="BW37">
        <f t="shared" si="26"/>
        <v>-1.4385305671750892E-2</v>
      </c>
      <c r="BX37">
        <f t="shared" si="27"/>
        <v>-1.2389798716569089E-2</v>
      </c>
      <c r="BZ37">
        <f t="shared" si="38"/>
        <v>-6.3790606495949476E-2</v>
      </c>
      <c r="CA37">
        <f t="shared" si="39"/>
        <v>3.9786998178072963E-2</v>
      </c>
      <c r="CC37">
        <v>0.26943322859582669</v>
      </c>
      <c r="CD37">
        <v>7.5876726861346208E-2</v>
      </c>
      <c r="CG37">
        <f t="shared" si="40"/>
        <v>1.2455797768724533E-2</v>
      </c>
      <c r="CH37">
        <f t="shared" si="41"/>
        <v>-4.6205211183467529E-2</v>
      </c>
      <c r="CJ37">
        <f t="shared" si="28"/>
        <v>-2.1109832936487414</v>
      </c>
      <c r="CK37">
        <f t="shared" si="29"/>
        <v>7.1834568647448638</v>
      </c>
      <c r="CL37">
        <f t="shared" si="30"/>
        <v>-3.5026936294368403</v>
      </c>
      <c r="CM37">
        <f t="shared" si="31"/>
        <v>-4.1620815089045138</v>
      </c>
      <c r="CN37">
        <f t="shared" si="32"/>
        <v>-3.0338396720340457</v>
      </c>
      <c r="CP37">
        <f t="shared" si="8"/>
        <v>-38.341283200557896</v>
      </c>
      <c r="CQ37">
        <f t="shared" si="33"/>
        <v>7.17275621656397</v>
      </c>
      <c r="CR37">
        <f t="shared" si="9"/>
        <v>-39.756609192413151</v>
      </c>
      <c r="CS37">
        <f t="shared" si="10"/>
        <v>-41.037872097302156</v>
      </c>
      <c r="CT37">
        <f t="shared" si="11"/>
        <v>-40.784816533864046</v>
      </c>
      <c r="CU37">
        <f t="shared" si="12"/>
        <v>-39.264762180442403</v>
      </c>
    </row>
    <row r="38" spans="1:99" x14ac:dyDescent="0.2">
      <c r="A38">
        <f t="shared" si="42"/>
        <v>1975</v>
      </c>
      <c r="B38">
        <f t="shared" si="43"/>
        <v>-9.592162372028824E-3</v>
      </c>
      <c r="C38">
        <f t="shared" si="34"/>
        <v>-1.2563179728462902E-2</v>
      </c>
      <c r="E38">
        <f t="shared" si="13"/>
        <v>-5.5267786374398184E-3</v>
      </c>
      <c r="F38">
        <f t="shared" si="35"/>
        <v>-9.7394936391345666E-4</v>
      </c>
      <c r="I38">
        <f t="shared" si="36"/>
        <v>4.191691916735793E-2</v>
      </c>
      <c r="J38">
        <f t="shared" si="14"/>
        <v>2.4207274254513342E-2</v>
      </c>
      <c r="K38">
        <f t="shared" si="15"/>
        <v>-1.9032209376105228E-2</v>
      </c>
      <c r="L38">
        <f t="shared" si="16"/>
        <v>1.7094056826888471E-4</v>
      </c>
      <c r="M38">
        <f t="shared" si="17"/>
        <v>1.9203149944374109E-2</v>
      </c>
      <c r="N38">
        <f t="shared" si="18"/>
        <v>-1.0010529613344676E-2</v>
      </c>
      <c r="O38">
        <f t="shared" si="19"/>
        <v>4.1174508346686935E-2</v>
      </c>
      <c r="P38">
        <f t="shared" si="37"/>
        <v>0.74125206668992039</v>
      </c>
      <c r="AP38">
        <f>('Simulation USA HP'!AP38)</f>
        <v>1975</v>
      </c>
      <c r="AQ38">
        <f>('Simulation USA HP'!AQ38)</f>
        <v>16691.77</v>
      </c>
      <c r="AR38">
        <f>('Simulation USA HP'!AR38)</f>
        <v>94352.345000000001</v>
      </c>
      <c r="AS38">
        <f>('Simulation USA HP'!AS38)</f>
        <v>1850.8</v>
      </c>
      <c r="AT38">
        <f>('Simulation USA HP'!AT38)</f>
        <v>174627320.12599999</v>
      </c>
      <c r="AU38">
        <f>('Simulation USA HP'!AU38)</f>
        <v>4042.08</v>
      </c>
      <c r="AV38">
        <f>('Simulation USA HP'!AV38)</f>
        <v>961.28</v>
      </c>
      <c r="AW38">
        <f>('Simulation USA HP'!AW38)</f>
        <v>1446.96</v>
      </c>
      <c r="AX38">
        <f>('Simulation USA HP'!AX38)</f>
        <v>6450.32</v>
      </c>
      <c r="AY38">
        <f>('Simulation USA HP'!AY38)</f>
        <v>1.9171080746572487E-5</v>
      </c>
      <c r="AZ38">
        <f>('Simulation USA HP'!AZ38)</f>
        <v>140251.541</v>
      </c>
      <c r="BB38">
        <f t="shared" si="1"/>
        <v>-2.128521748286186</v>
      </c>
      <c r="BC38">
        <f t="shared" si="2"/>
        <v>7.1269718509398476</v>
      </c>
      <c r="BD38">
        <f t="shared" si="3"/>
        <v>-3.5466781208970701</v>
      </c>
      <c r="BE38">
        <f t="shared" si="4"/>
        <v>-4.9829270811512014</v>
      </c>
      <c r="BF38">
        <f t="shared" si="5"/>
        <v>-4.5739727279976021</v>
      </c>
      <c r="BG38">
        <f t="shared" si="6"/>
        <v>-3.0793077898845977</v>
      </c>
      <c r="BH38">
        <f t="shared" si="20"/>
        <v>-10.862107625522839</v>
      </c>
      <c r="BJ38">
        <v>-2.1438488423744992</v>
      </c>
      <c r="BK38">
        <v>7.2004093674625231</v>
      </c>
      <c r="BL38">
        <v>-3.5160730978750152</v>
      </c>
      <c r="BM38">
        <v>-4.7991583333328549</v>
      </c>
      <c r="BN38">
        <v>-4.5340199479554499</v>
      </c>
      <c r="BO38">
        <v>-3.028437875519316</v>
      </c>
      <c r="BP38">
        <v>-10.839014218002184</v>
      </c>
      <c r="BR38">
        <f t="shared" si="21"/>
        <v>1.5327094088313231E-2</v>
      </c>
      <c r="BS38">
        <f t="shared" si="22"/>
        <v>-7.3437516522675494E-2</v>
      </c>
      <c r="BT38">
        <f t="shared" si="23"/>
        <v>-3.0605023022054922E-2</v>
      </c>
      <c r="BU38">
        <f t="shared" si="24"/>
        <v>-0.18376874781834651</v>
      </c>
      <c r="BV38">
        <f t="shared" si="25"/>
        <v>-3.9952780042152192E-2</v>
      </c>
      <c r="BW38">
        <f t="shared" si="26"/>
        <v>-5.0869914365281765E-2</v>
      </c>
      <c r="BX38">
        <f t="shared" si="27"/>
        <v>-2.3093407520654807E-2</v>
      </c>
      <c r="BZ38">
        <f t="shared" si="38"/>
        <v>-4.4024165490960776E-2</v>
      </c>
      <c r="CA38">
        <f t="shared" si="39"/>
        <v>-1.2389798716569089E-2</v>
      </c>
      <c r="CG38">
        <f t="shared" si="40"/>
        <v>-9.7394936391345666E-4</v>
      </c>
      <c r="CH38">
        <f t="shared" si="41"/>
        <v>-1.2563179728462902E-2</v>
      </c>
      <c r="CJ38">
        <f t="shared" si="28"/>
        <v>-2.1019319232071414</v>
      </c>
      <c r="CK38">
        <f t="shared" si="29"/>
        <v>7.1813771580864181</v>
      </c>
      <c r="CL38">
        <f t="shared" si="30"/>
        <v>-3.4918658236205018</v>
      </c>
      <c r="CM38">
        <f t="shared" si="31"/>
        <v>-4.0579062666429344</v>
      </c>
      <c r="CN38">
        <f t="shared" si="32"/>
        <v>-3.0282669349510472</v>
      </c>
      <c r="CP38">
        <f t="shared" si="8"/>
        <v>-38.35162839790793</v>
      </c>
      <c r="CQ38">
        <f t="shared" si="33"/>
        <v>7.1269718509398476</v>
      </c>
      <c r="CR38">
        <f t="shared" si="9"/>
        <v>-39.769784770518811</v>
      </c>
      <c r="CS38">
        <f t="shared" si="10"/>
        <v>-41.206033730772944</v>
      </c>
      <c r="CT38">
        <f t="shared" si="11"/>
        <v>-40.79707937761934</v>
      </c>
      <c r="CU38">
        <f t="shared" si="12"/>
        <v>-39.302414439506336</v>
      </c>
    </row>
    <row r="39" spans="1:99" x14ac:dyDescent="0.2">
      <c r="A39">
        <f t="shared" si="42"/>
        <v>1976</v>
      </c>
      <c r="B39">
        <f t="shared" si="43"/>
        <v>1.7046869111731422E-2</v>
      </c>
      <c r="C39">
        <f t="shared" si="34"/>
        <v>2.5199354645017453E-2</v>
      </c>
      <c r="E39">
        <f t="shared" si="13"/>
        <v>-4.3663888785097658E-2</v>
      </c>
      <c r="F39">
        <f t="shared" si="35"/>
        <v>-3.8770499749725573E-2</v>
      </c>
      <c r="I39">
        <f t="shared" si="36"/>
        <v>3.4389964328999011E-2</v>
      </c>
      <c r="J39">
        <f t="shared" si="14"/>
        <v>3.2841708352057186E-2</v>
      </c>
      <c r="K39">
        <f t="shared" si="15"/>
        <v>-1.298592525895139E-2</v>
      </c>
      <c r="L39">
        <f t="shared" si="16"/>
        <v>1.6441403659073529E-2</v>
      </c>
      <c r="M39">
        <f t="shared" si="17"/>
        <v>2.9427328918024923E-2</v>
      </c>
      <c r="N39">
        <f t="shared" si="18"/>
        <v>-4.3039977533817671E-3</v>
      </c>
      <c r="O39">
        <f t="shared" si="19"/>
        <v>4.4418673980058693E-2</v>
      </c>
      <c r="P39">
        <f t="shared" si="37"/>
        <v>0.28886461425902421</v>
      </c>
      <c r="AP39">
        <f>('Simulation USA HP'!AP39)</f>
        <v>1976</v>
      </c>
      <c r="AQ39">
        <f>('Simulation USA HP'!AQ39)</f>
        <v>17006.28</v>
      </c>
      <c r="AR39">
        <f>('Simulation USA HP'!AR39)</f>
        <v>97314.842999999993</v>
      </c>
      <c r="AS39">
        <f>('Simulation USA HP'!AS39)</f>
        <v>1846.91</v>
      </c>
      <c r="AT39">
        <f>('Simulation USA HP'!AT39)</f>
        <v>179731756.68513</v>
      </c>
      <c r="AU39">
        <f>('Simulation USA HP'!AU39)</f>
        <v>4267.43</v>
      </c>
      <c r="AV39">
        <f>('Simulation USA HP'!AV39)</f>
        <v>1105.201</v>
      </c>
      <c r="AW39">
        <f>('Simulation USA HP'!AW39)</f>
        <v>1425.299</v>
      </c>
      <c r="AX39">
        <f>('Simulation USA HP'!AX39)</f>
        <v>6797.93</v>
      </c>
      <c r="AY39">
        <f>('Simulation USA HP'!AY39)</f>
        <v>2.0093756885072303E-5</v>
      </c>
      <c r="AZ39">
        <f>('Simulation USA HP'!AZ39)</f>
        <v>142670.74900000001</v>
      </c>
      <c r="BB39">
        <f t="shared" si="1"/>
        <v>-2.1269568333850866</v>
      </c>
      <c r="BC39">
        <f t="shared" si="2"/>
        <v>7.1386812567309006</v>
      </c>
      <c r="BD39">
        <f t="shared" si="3"/>
        <v>-3.5095277484846346</v>
      </c>
      <c r="BE39">
        <f t="shared" si="4"/>
        <v>-4.8605123021099583</v>
      </c>
      <c r="BF39">
        <f t="shared" si="5"/>
        <v>-4.6061579047183594</v>
      </c>
      <c r="BG39">
        <f t="shared" si="6"/>
        <v>-3.0439213669155931</v>
      </c>
      <c r="BH39">
        <f t="shared" si="20"/>
        <v>-10.815101393878985</v>
      </c>
      <c r="BJ39">
        <v>-2.1289216617971825</v>
      </c>
      <c r="BK39">
        <v>7.2007909386227267</v>
      </c>
      <c r="BL39">
        <v>-3.496753285738798</v>
      </c>
      <c r="BM39">
        <v>-4.7768283646987086</v>
      </c>
      <c r="BN39">
        <v>-4.5320133636660742</v>
      </c>
      <c r="BO39">
        <v>-3.0112647123962475</v>
      </c>
      <c r="BP39">
        <v>-10.820673404508703</v>
      </c>
      <c r="BR39">
        <f t="shared" si="21"/>
        <v>1.964828412095887E-3</v>
      </c>
      <c r="BS39">
        <f t="shared" si="22"/>
        <v>-6.2109681891826085E-2</v>
      </c>
      <c r="BT39">
        <f t="shared" si="23"/>
        <v>-1.2774462745836601E-2</v>
      </c>
      <c r="BU39">
        <f t="shared" si="24"/>
        <v>-8.3683937411249687E-2</v>
      </c>
      <c r="BV39">
        <f t="shared" si="25"/>
        <v>-7.4144541052285184E-2</v>
      </c>
      <c r="BW39">
        <f t="shared" si="26"/>
        <v>-3.2656654519345629E-2</v>
      </c>
      <c r="BX39">
        <f t="shared" si="27"/>
        <v>5.5720106297183492E-3</v>
      </c>
      <c r="BZ39">
        <f t="shared" si="38"/>
        <v>-3.9952780042152192E-2</v>
      </c>
      <c r="CA39">
        <f t="shared" si="39"/>
        <v>-2.3093407520654807E-2</v>
      </c>
      <c r="CC39" s="4" t="s">
        <v>135</v>
      </c>
      <c r="CG39">
        <f t="shared" si="40"/>
        <v>-3.8770499749725573E-2</v>
      </c>
      <c r="CH39">
        <f t="shared" si="41"/>
        <v>2.5199354645017453E-2</v>
      </c>
      <c r="CJ39">
        <f t="shared" si="28"/>
        <v>-2.0945316974681836</v>
      </c>
      <c r="CK39">
        <f t="shared" si="29"/>
        <v>7.187805013363775</v>
      </c>
      <c r="CL39">
        <f t="shared" si="30"/>
        <v>-3.4639115773867406</v>
      </c>
      <c r="CM39">
        <f t="shared" si="31"/>
        <v>-4.4879637504396843</v>
      </c>
      <c r="CN39">
        <f t="shared" si="32"/>
        <v>-2.9948233087371738</v>
      </c>
      <c r="CP39">
        <f t="shared" si="8"/>
        <v>-38.368404296500309</v>
      </c>
      <c r="CQ39">
        <f t="shared" si="33"/>
        <v>7.1386812567309006</v>
      </c>
      <c r="CR39">
        <f t="shared" si="9"/>
        <v>-39.750975211599858</v>
      </c>
      <c r="CS39">
        <f t="shared" si="10"/>
        <v>-41.101959765225182</v>
      </c>
      <c r="CT39">
        <f t="shared" si="11"/>
        <v>-40.84760536783358</v>
      </c>
      <c r="CU39">
        <f t="shared" si="12"/>
        <v>-39.285368830030812</v>
      </c>
    </row>
    <row r="40" spans="1:99" x14ac:dyDescent="0.2">
      <c r="A40">
        <f t="shared" si="42"/>
        <v>1977</v>
      </c>
      <c r="B40">
        <f t="shared" si="43"/>
        <v>2.4106763095398394E-2</v>
      </c>
      <c r="C40">
        <f t="shared" si="34"/>
        <v>9.6184393545006765E-3</v>
      </c>
      <c r="E40">
        <f t="shared" si="13"/>
        <v>-5.7138724473675399E-2</v>
      </c>
      <c r="F40">
        <f t="shared" si="35"/>
        <v>-1.8478881436850003E-2</v>
      </c>
      <c r="I40">
        <f t="shared" si="36"/>
        <v>3.296910976288725E-2</v>
      </c>
      <c r="J40">
        <f t="shared" si="14"/>
        <v>3.5843398956451167E-2</v>
      </c>
      <c r="K40">
        <f t="shared" si="15"/>
        <v>-1.2097401376583881E-2</v>
      </c>
      <c r="L40">
        <f t="shared" si="16"/>
        <v>2.0565237053237158E-2</v>
      </c>
      <c r="M40">
        <f t="shared" si="17"/>
        <v>3.2662638429821041E-2</v>
      </c>
      <c r="N40">
        <f t="shared" si="18"/>
        <v>-2.9744023076469376E-3</v>
      </c>
      <c r="O40">
        <f t="shared" si="19"/>
        <v>4.6628244636069592E-2</v>
      </c>
      <c r="P40">
        <f t="shared" si="37"/>
        <v>0.17754459022442176</v>
      </c>
      <c r="AP40">
        <f>('Simulation USA HP'!AP40)</f>
        <v>1977</v>
      </c>
      <c r="AQ40">
        <f>('Simulation USA HP'!AQ40)</f>
        <v>17376.32</v>
      </c>
      <c r="AR40">
        <f>('Simulation USA HP'!AR40)</f>
        <v>100716.466</v>
      </c>
      <c r="AS40">
        <f>('Simulation USA HP'!AS40)</f>
        <v>1847.02</v>
      </c>
      <c r="AT40">
        <f>('Simulation USA HP'!AT40)</f>
        <v>186025327.03132001</v>
      </c>
      <c r="AU40">
        <f>('Simulation USA HP'!AU40)</f>
        <v>4447.7700000000004</v>
      </c>
      <c r="AV40">
        <f>('Simulation USA HP'!AV40)</f>
        <v>1227.0029999999999</v>
      </c>
      <c r="AW40">
        <f>('Simulation USA HP'!AW40)</f>
        <v>1437.5169999999998</v>
      </c>
      <c r="AX40">
        <f>('Simulation USA HP'!AX40)</f>
        <v>7112.29</v>
      </c>
      <c r="AY40">
        <f>('Simulation USA HP'!AY40)</f>
        <v>2.0646217281606107E-5</v>
      </c>
      <c r="AZ40">
        <f>('Simulation USA HP'!AZ40)</f>
        <v>145045.905</v>
      </c>
      <c r="BB40">
        <f t="shared" si="1"/>
        <v>-2.1219419187364217</v>
      </c>
      <c r="BC40">
        <f t="shared" si="2"/>
        <v>7.156587831735898</v>
      </c>
      <c r="BD40">
        <f t="shared" si="3"/>
        <v>-3.4846474315463816</v>
      </c>
      <c r="BE40">
        <f t="shared" si="4"/>
        <v>-4.7724756678110714</v>
      </c>
      <c r="BF40">
        <f t="shared" si="5"/>
        <v>-4.6141329588182352</v>
      </c>
      <c r="BG40">
        <f t="shared" si="6"/>
        <v>-3.0152260049913724</v>
      </c>
      <c r="BH40">
        <f t="shared" si="20"/>
        <v>-10.787978437826002</v>
      </c>
      <c r="BJ40">
        <v>-2.1139944812198657</v>
      </c>
      <c r="BK40">
        <v>7.2011725097829311</v>
      </c>
      <c r="BL40">
        <v>-3.4774334736025807</v>
      </c>
      <c r="BM40">
        <v>-4.7544983960645695</v>
      </c>
      <c r="BN40">
        <v>-4.5300067793766985</v>
      </c>
      <c r="BO40">
        <v>-2.994091549273179</v>
      </c>
      <c r="BP40">
        <v>-10.802332591015222</v>
      </c>
      <c r="BR40">
        <f t="shared" si="21"/>
        <v>-7.9474375165560218E-3</v>
      </c>
      <c r="BS40">
        <f t="shared" si="22"/>
        <v>-4.4584678047033144E-2</v>
      </c>
      <c r="BT40">
        <f t="shared" si="23"/>
        <v>-7.2139579438008639E-3</v>
      </c>
      <c r="BU40">
        <f t="shared" si="24"/>
        <v>-1.7977271746501877E-2</v>
      </c>
      <c r="BV40">
        <f t="shared" si="25"/>
        <v>-8.4126179441536664E-2</v>
      </c>
      <c r="BW40">
        <f t="shared" si="26"/>
        <v>-2.113445571819339E-2</v>
      </c>
      <c r="BX40">
        <f t="shared" si="27"/>
        <v>1.4354153189220398E-2</v>
      </c>
      <c r="BZ40">
        <f t="shared" si="38"/>
        <v>-7.4144541052285184E-2</v>
      </c>
      <c r="CA40">
        <f t="shared" si="39"/>
        <v>5.5720106297183492E-3</v>
      </c>
      <c r="CG40">
        <f t="shared" si="40"/>
        <v>-1.8478881436850003E-2</v>
      </c>
      <c r="CH40">
        <f t="shared" si="41"/>
        <v>9.6184393545006765E-3</v>
      </c>
      <c r="CJ40">
        <f t="shared" si="28"/>
        <v>-2.0810253714569784</v>
      </c>
      <c r="CK40">
        <f t="shared" si="29"/>
        <v>7.1890751084063469</v>
      </c>
      <c r="CL40">
        <f t="shared" si="30"/>
        <v>-3.4415900746461294</v>
      </c>
      <c r="CM40">
        <f t="shared" si="31"/>
        <v>-4.576953805840148</v>
      </c>
      <c r="CN40">
        <f t="shared" si="32"/>
        <v>-2.973526312219942</v>
      </c>
      <c r="CP40">
        <f t="shared" si="8"/>
        <v>-38.381730195345128</v>
      </c>
      <c r="CQ40">
        <f t="shared" si="33"/>
        <v>7.156587831735898</v>
      </c>
      <c r="CR40">
        <f t="shared" si="9"/>
        <v>-39.744435708155081</v>
      </c>
      <c r="CS40">
        <f t="shared" si="10"/>
        <v>-41.032263944419775</v>
      </c>
      <c r="CT40">
        <f t="shared" si="11"/>
        <v>-40.873921235426934</v>
      </c>
      <c r="CU40">
        <f t="shared" si="12"/>
        <v>-39.275014281600072</v>
      </c>
    </row>
    <row r="41" spans="1:99" x14ac:dyDescent="0.2">
      <c r="A41">
        <f t="shared" si="42"/>
        <v>1978</v>
      </c>
      <c r="B41">
        <f t="shared" si="43"/>
        <v>3.2644810479558958E-2</v>
      </c>
      <c r="C41">
        <f t="shared" si="34"/>
        <v>1.215620428553962E-2</v>
      </c>
      <c r="E41">
        <f t="shared" si="13"/>
        <v>-3.2178542864413288E-2</v>
      </c>
      <c r="F41">
        <f t="shared" si="35"/>
        <v>1.8411869051224883E-2</v>
      </c>
      <c r="I41">
        <f t="shared" si="36"/>
        <v>3.3094675224589594E-2</v>
      </c>
      <c r="J41">
        <f t="shared" si="14"/>
        <v>3.647475266080398E-2</v>
      </c>
      <c r="K41">
        <f t="shared" si="15"/>
        <v>-5.4330483346776981E-3</v>
      </c>
      <c r="L41">
        <f t="shared" si="16"/>
        <v>2.9613197067065965E-2</v>
      </c>
      <c r="M41">
        <f t="shared" si="17"/>
        <v>3.504624540174367E-2</v>
      </c>
      <c r="N41">
        <f t="shared" si="18"/>
        <v>-8.3484544772088355E-4</v>
      </c>
      <c r="O41">
        <f t="shared" si="19"/>
        <v>4.1318320798736846E-2</v>
      </c>
      <c r="P41">
        <f t="shared" si="37"/>
        <v>6.8676599822666329E-2</v>
      </c>
      <c r="AP41">
        <f>('Simulation USA HP'!AP41)</f>
        <v>1978</v>
      </c>
      <c r="AQ41">
        <f>('Simulation USA HP'!AQ41)</f>
        <v>17829.3</v>
      </c>
      <c r="AR41">
        <f>('Simulation USA HP'!AR41)</f>
        <v>104967.69899999999</v>
      </c>
      <c r="AS41">
        <f>('Simulation USA HP'!AS41)</f>
        <v>1853.67</v>
      </c>
      <c r="AT41">
        <f>('Simulation USA HP'!AT41)</f>
        <v>194575474.60532999</v>
      </c>
      <c r="AU41">
        <f>('Simulation USA HP'!AU41)</f>
        <v>4642.41</v>
      </c>
      <c r="AV41">
        <f>('Simulation USA HP'!AV41)</f>
        <v>1358.0509999999999</v>
      </c>
      <c r="AW41">
        <f>('Simulation USA HP'!AW41)</f>
        <v>1505.4890000000005</v>
      </c>
      <c r="AX41">
        <f>('Simulation USA HP'!AX41)</f>
        <v>7505.95</v>
      </c>
      <c r="AY41">
        <f>('Simulation USA HP'!AY41)</f>
        <v>2.1239756651962722E-5</v>
      </c>
      <c r="AZ41">
        <f>('Simulation USA HP'!AZ41)</f>
        <v>147406.06</v>
      </c>
      <c r="BB41">
        <f t="shared" si="1"/>
        <v>-2.1123479200991979</v>
      </c>
      <c r="BC41">
        <f t="shared" si="2"/>
        <v>7.1853843194854239</v>
      </c>
      <c r="BD41">
        <f t="shared" si="3"/>
        <v>-3.4579574635786732</v>
      </c>
      <c r="BE41">
        <f t="shared" si="4"/>
        <v>-4.687140507869259</v>
      </c>
      <c r="BF41">
        <f t="shared" si="5"/>
        <v>-4.5840733291585778</v>
      </c>
      <c r="BG41">
        <f t="shared" si="6"/>
        <v>-2.9774950521758146</v>
      </c>
      <c r="BH41">
        <f t="shared" si="20"/>
        <v>-10.759635818720071</v>
      </c>
      <c r="BJ41">
        <v>-2.0990673006425489</v>
      </c>
      <c r="BK41">
        <v>7.2015540809431355</v>
      </c>
      <c r="BL41">
        <v>-3.4581136614663635</v>
      </c>
      <c r="BM41">
        <v>-4.7321684274304232</v>
      </c>
      <c r="BN41">
        <v>-4.5280001950873228</v>
      </c>
      <c r="BO41">
        <v>-2.9769183861501034</v>
      </c>
      <c r="BP41">
        <v>-10.783991777521749</v>
      </c>
      <c r="BR41">
        <f t="shared" si="21"/>
        <v>-1.3280619456649045E-2</v>
      </c>
      <c r="BS41">
        <f t="shared" si="22"/>
        <v>-1.6169761457711651E-2</v>
      </c>
      <c r="BT41">
        <f t="shared" si="23"/>
        <v>1.561978876902792E-4</v>
      </c>
      <c r="BU41">
        <f t="shared" si="24"/>
        <v>4.5027919561164254E-2</v>
      </c>
      <c r="BV41">
        <f t="shared" si="25"/>
        <v>-5.6073134071255026E-2</v>
      </c>
      <c r="BW41">
        <f t="shared" si="26"/>
        <v>-5.7666602571115888E-4</v>
      </c>
      <c r="BX41">
        <f t="shared" si="27"/>
        <v>2.4355958801677957E-2</v>
      </c>
      <c r="BZ41">
        <f t="shared" si="38"/>
        <v>-8.4126179441536664E-2</v>
      </c>
      <c r="CA41">
        <f t="shared" si="39"/>
        <v>1.4354153189220398E-2</v>
      </c>
      <c r="CC41">
        <f t="array" ref="CC41:CD45">LINEST(BX34:BX88,CA34:CA88,FALSE,TRUE)</f>
        <v>0.84991112713636363</v>
      </c>
      <c r="CD41">
        <v>0</v>
      </c>
      <c r="CG41">
        <f t="shared" si="40"/>
        <v>1.8411869051224883E-2</v>
      </c>
      <c r="CH41">
        <f t="shared" si="41"/>
        <v>1.215620428553962E-2</v>
      </c>
      <c r="CJ41">
        <f t="shared" si="28"/>
        <v>-2.0659726254179591</v>
      </c>
      <c r="CK41">
        <f t="shared" si="29"/>
        <v>7.1961210326084579</v>
      </c>
      <c r="CL41">
        <f t="shared" si="30"/>
        <v>-3.4216389088055594</v>
      </c>
      <c r="CM41">
        <f t="shared" si="31"/>
        <v>-4.663491827607757</v>
      </c>
      <c r="CN41">
        <f t="shared" si="32"/>
        <v>-2.9473051890830373</v>
      </c>
      <c r="CP41">
        <f t="shared" si="8"/>
        <v>-38.390477010201373</v>
      </c>
      <c r="CQ41">
        <f t="shared" si="33"/>
        <v>7.1853843194854239</v>
      </c>
      <c r="CR41">
        <f t="shared" si="9"/>
        <v>-39.736086553680849</v>
      </c>
      <c r="CS41">
        <f t="shared" si="10"/>
        <v>-40.965269597971435</v>
      </c>
      <c r="CT41">
        <f t="shared" si="11"/>
        <v>-40.862202419260754</v>
      </c>
      <c r="CU41">
        <f t="shared" si="12"/>
        <v>-39.255624142277988</v>
      </c>
    </row>
    <row r="42" spans="1:99" x14ac:dyDescent="0.2">
      <c r="A42">
        <f t="shared" si="42"/>
        <v>1979</v>
      </c>
      <c r="B42">
        <f t="shared" si="43"/>
        <v>1.6214081889824272E-2</v>
      </c>
      <c r="C42">
        <f t="shared" si="34"/>
        <v>-1.1531105780010657E-2</v>
      </c>
      <c r="E42">
        <f t="shared" si="13"/>
        <v>-2.1120759994120476E-3</v>
      </c>
      <c r="F42">
        <f t="shared" si="35"/>
        <v>2.6378684922380942E-2</v>
      </c>
      <c r="I42">
        <f t="shared" si="36"/>
        <v>3.475544097096351E-2</v>
      </c>
      <c r="J42">
        <f t="shared" si="14"/>
        <v>2.8555587659590723E-2</v>
      </c>
      <c r="K42">
        <f t="shared" si="15"/>
        <v>-7.1115856132310728E-3</v>
      </c>
      <c r="L42">
        <f t="shared" si="16"/>
        <v>1.9574158259569159E-2</v>
      </c>
      <c r="M42">
        <f t="shared" si="17"/>
        <v>2.6685743872800229E-2</v>
      </c>
      <c r="N42">
        <f t="shared" si="18"/>
        <v>-3.6404148435578172E-3</v>
      </c>
      <c r="O42">
        <f t="shared" si="19"/>
        <v>3.4895573495271892E-2</v>
      </c>
      <c r="P42">
        <f t="shared" si="37"/>
        <v>0.30354576693132096</v>
      </c>
      <c r="AP42">
        <f>('Simulation USA HP'!AP42)</f>
        <v>1979</v>
      </c>
      <c r="AQ42">
        <f>('Simulation USA HP'!AQ42)</f>
        <v>18375.150000000001</v>
      </c>
      <c r="AR42">
        <f>('Simulation USA HP'!AR42)</f>
        <v>107886.71</v>
      </c>
      <c r="AS42">
        <f>('Simulation USA HP'!AS42)</f>
        <v>1856.07</v>
      </c>
      <c r="AT42">
        <f>('Simulation USA HP'!AT42)</f>
        <v>200245285.82969999</v>
      </c>
      <c r="AU42">
        <f>('Simulation USA HP'!AU42)</f>
        <v>4752.74</v>
      </c>
      <c r="AV42">
        <f>('Simulation USA HP'!AV42)</f>
        <v>1410.3779999999999</v>
      </c>
      <c r="AW42">
        <f>('Simulation USA HP'!AW42)</f>
        <v>1580.5120000000006</v>
      </c>
      <c r="AX42">
        <f>('Simulation USA HP'!AX42)</f>
        <v>7743.63</v>
      </c>
      <c r="AY42">
        <f>('Simulation USA HP'!AY42)</f>
        <v>2.1306855780444649E-5</v>
      </c>
      <c r="AZ42">
        <f>('Simulation USA HP'!AZ42)</f>
        <v>149457.29699999999</v>
      </c>
      <c r="BB42">
        <f t="shared" si="1"/>
        <v>-2.0960115049013361</v>
      </c>
      <c r="BC42">
        <f t="shared" si="2"/>
        <v>7.2002876099965594</v>
      </c>
      <c r="BD42">
        <f t="shared" si="3"/>
        <v>-3.4482894193898646</v>
      </c>
      <c r="BE42">
        <f t="shared" si="4"/>
        <v>-4.6631529596641546</v>
      </c>
      <c r="BF42">
        <f t="shared" si="5"/>
        <v>-4.5492618680535024</v>
      </c>
      <c r="BG42">
        <f t="shared" si="6"/>
        <v>-2.9601401433250167</v>
      </c>
      <c r="BH42">
        <f t="shared" si="20"/>
        <v>-10.756481669410658</v>
      </c>
      <c r="BJ42">
        <v>-2.0841401200652321</v>
      </c>
      <c r="BK42">
        <v>7.2019356521033391</v>
      </c>
      <c r="BL42">
        <v>-3.4387938493301462</v>
      </c>
      <c r="BM42">
        <v>-4.709838458796284</v>
      </c>
      <c r="BN42">
        <v>-4.525993610797947</v>
      </c>
      <c r="BO42">
        <v>-2.9597452230270349</v>
      </c>
      <c r="BP42">
        <v>-10.765650964028268</v>
      </c>
      <c r="BR42">
        <f t="shared" si="21"/>
        <v>-1.187138483610406E-2</v>
      </c>
      <c r="BS42">
        <f t="shared" si="22"/>
        <v>-1.6480421067797124E-3</v>
      </c>
      <c r="BT42">
        <f t="shared" si="23"/>
        <v>-9.4955700597183501E-3</v>
      </c>
      <c r="BU42">
        <f t="shared" si="24"/>
        <v>4.6685499132129493E-2</v>
      </c>
      <c r="BV42">
        <f t="shared" si="25"/>
        <v>-2.3268257255555369E-2</v>
      </c>
      <c r="BW42">
        <f t="shared" si="26"/>
        <v>-3.9492029798182671E-4</v>
      </c>
      <c r="BX42">
        <f t="shared" si="27"/>
        <v>9.1692946176102907E-3</v>
      </c>
      <c r="BZ42">
        <f t="shared" si="38"/>
        <v>-5.6073134071255026E-2</v>
      </c>
      <c r="CA42">
        <f t="shared" si="39"/>
        <v>2.4355958801677957E-2</v>
      </c>
      <c r="CC42">
        <v>7.3330106311869495E-2</v>
      </c>
      <c r="CD42" t="e">
        <v>#N/A</v>
      </c>
      <c r="CG42">
        <f t="shared" si="40"/>
        <v>2.6378684922380942E-2</v>
      </c>
      <c r="CH42">
        <f t="shared" si="41"/>
        <v>-1.1531105780010657E-2</v>
      </c>
      <c r="CJ42">
        <f t="shared" si="28"/>
        <v>-2.0493846790942687</v>
      </c>
      <c r="CK42">
        <f t="shared" si="29"/>
        <v>7.1948240664901082</v>
      </c>
      <c r="CL42">
        <f t="shared" si="30"/>
        <v>-3.4102382616705555</v>
      </c>
      <c r="CM42">
        <f t="shared" si="31"/>
        <v>-4.4062926918649632</v>
      </c>
      <c r="CN42">
        <f t="shared" si="32"/>
        <v>-2.9401710647674659</v>
      </c>
      <c r="CP42">
        <f t="shared" si="8"/>
        <v>-38.392481408496991</v>
      </c>
      <c r="CQ42">
        <f t="shared" si="33"/>
        <v>7.2002876099965594</v>
      </c>
      <c r="CR42">
        <f t="shared" si="9"/>
        <v>-39.744759322985523</v>
      </c>
      <c r="CS42">
        <f t="shared" si="10"/>
        <v>-40.95962286325981</v>
      </c>
      <c r="CT42">
        <f t="shared" si="11"/>
        <v>-40.845731771649156</v>
      </c>
      <c r="CU42">
        <f t="shared" si="12"/>
        <v>-39.25661004692067</v>
      </c>
    </row>
    <row r="43" spans="1:99" x14ac:dyDescent="0.2">
      <c r="A43">
        <f t="shared" si="42"/>
        <v>1980</v>
      </c>
      <c r="B43">
        <f t="shared" si="43"/>
        <v>-2.5578603842615268E-2</v>
      </c>
      <c r="C43">
        <f t="shared" si="34"/>
        <v>-3.9359132457077117E-2</v>
      </c>
      <c r="E43">
        <f t="shared" si="13"/>
        <v>4.5231488127901252E-2</v>
      </c>
      <c r="F43">
        <f t="shared" si="35"/>
        <v>4.7101512280376276E-2</v>
      </c>
      <c r="I43">
        <f t="shared" si="36"/>
        <v>3.3045081033952026E-2</v>
      </c>
      <c r="J43">
        <f t="shared" si="14"/>
        <v>7.5337629762213792E-3</v>
      </c>
      <c r="K43">
        <f t="shared" si="15"/>
        <v>-1.3681138940900801E-2</v>
      </c>
      <c r="L43">
        <f t="shared" si="16"/>
        <v>-9.7445474024058214E-3</v>
      </c>
      <c r="M43">
        <f t="shared" si="17"/>
        <v>3.9365915384949809E-3</v>
      </c>
      <c r="N43">
        <f t="shared" si="18"/>
        <v>-1.026079294295242E-2</v>
      </c>
      <c r="O43">
        <f t="shared" si="19"/>
        <v>1.9730512311548383E-2</v>
      </c>
      <c r="P43">
        <f t="shared" si="37"/>
        <v>0.81450213820858697</v>
      </c>
      <c r="AP43">
        <f>('Simulation USA HP'!AP43)</f>
        <v>1980</v>
      </c>
      <c r="AQ43">
        <f>('Simulation USA HP'!AQ43)</f>
        <v>18957.169999999998</v>
      </c>
      <c r="AR43">
        <f>('Simulation USA HP'!AR43)</f>
        <v>108425.539</v>
      </c>
      <c r="AS43">
        <f>('Simulation USA HP'!AS43)</f>
        <v>1840.47</v>
      </c>
      <c r="AT43">
        <f>('Simulation USA HP'!AT43)</f>
        <v>199553951.76333001</v>
      </c>
      <c r="AU43">
        <f>('Simulation USA HP'!AU43)</f>
        <v>4737.8900000000003</v>
      </c>
      <c r="AV43">
        <f>('Simulation USA HP'!AV43)</f>
        <v>1301.721</v>
      </c>
      <c r="AW43">
        <f>('Simulation USA HP'!AW43)</f>
        <v>1684.1389999999992</v>
      </c>
      <c r="AX43">
        <f>('Simulation USA HP'!AX43)</f>
        <v>7723.75</v>
      </c>
      <c r="AY43">
        <f>('Simulation USA HP'!AY43)</f>
        <v>2.0835001992273875E-5</v>
      </c>
      <c r="AZ43">
        <f>('Simulation USA HP'!AZ43)</f>
        <v>151220.88699999999</v>
      </c>
      <c r="BB43">
        <f t="shared" si="1"/>
        <v>-2.0765593716562827</v>
      </c>
      <c r="BC43">
        <f t="shared" si="2"/>
        <v>7.1850983179158767</v>
      </c>
      <c r="BD43">
        <f t="shared" si="3"/>
        <v>-3.4631497068191415</v>
      </c>
      <c r="BE43">
        <f t="shared" si="4"/>
        <v>-4.7550543606295328</v>
      </c>
      <c r="BF43">
        <f t="shared" si="5"/>
        <v>-4.4974871417576985</v>
      </c>
      <c r="BG43">
        <f t="shared" si="6"/>
        <v>-2.9744415983461088</v>
      </c>
      <c r="BH43">
        <f t="shared" si="20"/>
        <v>-10.778876197468366</v>
      </c>
      <c r="BJ43">
        <v>-2.0692129394879153</v>
      </c>
      <c r="BK43">
        <v>7.2023172232635435</v>
      </c>
      <c r="BL43">
        <v>-3.4194740371939218</v>
      </c>
      <c r="BM43">
        <v>-4.6875084901621378</v>
      </c>
      <c r="BN43">
        <v>-4.5239870265085713</v>
      </c>
      <c r="BO43">
        <v>-2.9425720599039593</v>
      </c>
      <c r="BP43">
        <v>-10.747310150534787</v>
      </c>
      <c r="BR43">
        <f t="shared" si="21"/>
        <v>-7.3464321683673894E-3</v>
      </c>
      <c r="BS43">
        <f t="shared" si="22"/>
        <v>-1.7218905347666791E-2</v>
      </c>
      <c r="BT43">
        <f t="shared" si="23"/>
        <v>-4.3675669625219626E-2</v>
      </c>
      <c r="BU43">
        <f t="shared" si="24"/>
        <v>-6.7545870467395019E-2</v>
      </c>
      <c r="BV43">
        <f t="shared" si="25"/>
        <v>2.6499884750872837E-2</v>
      </c>
      <c r="BW43">
        <f t="shared" si="26"/>
        <v>-3.1869538442149459E-2</v>
      </c>
      <c r="BX43">
        <f t="shared" si="27"/>
        <v>-3.1566046933578562E-2</v>
      </c>
      <c r="BZ43">
        <f t="shared" si="38"/>
        <v>-2.3268257255555369E-2</v>
      </c>
      <c r="CA43">
        <f t="shared" si="39"/>
        <v>9.1692946176102907E-3</v>
      </c>
      <c r="CC43">
        <v>0.71327368150671011</v>
      </c>
      <c r="CD43">
        <v>1.8238361149735548E-2</v>
      </c>
      <c r="CG43">
        <f t="shared" si="40"/>
        <v>4.7101512280376276E-2</v>
      </c>
      <c r="CH43">
        <f t="shared" si="41"/>
        <v>-3.9359132457077117E-2</v>
      </c>
      <c r="CJ43">
        <f t="shared" si="28"/>
        <v>-2.0361678584539633</v>
      </c>
      <c r="CK43">
        <f t="shared" si="29"/>
        <v>7.1886360843226429</v>
      </c>
      <c r="CL43">
        <f t="shared" si="30"/>
        <v>-3.4119402742177005</v>
      </c>
      <c r="CM43">
        <f t="shared" si="31"/>
        <v>-3.8730063519535509</v>
      </c>
      <c r="CN43">
        <f t="shared" si="32"/>
        <v>-2.9523166073063649</v>
      </c>
      <c r="CP43">
        <f t="shared" si="8"/>
        <v>-38.391370088745418</v>
      </c>
      <c r="CQ43">
        <f t="shared" si="33"/>
        <v>7.1850983179158767</v>
      </c>
      <c r="CR43">
        <f t="shared" si="9"/>
        <v>-39.777960423908283</v>
      </c>
      <c r="CS43">
        <f t="shared" si="10"/>
        <v>-41.069865077718674</v>
      </c>
      <c r="CT43">
        <f t="shared" si="11"/>
        <v>-40.812297858846833</v>
      </c>
      <c r="CU43">
        <f t="shared" si="12"/>
        <v>-39.289252315435249</v>
      </c>
    </row>
    <row r="44" spans="1:99" x14ac:dyDescent="0.2">
      <c r="A44">
        <f t="shared" si="42"/>
        <v>1981</v>
      </c>
      <c r="B44">
        <f t="shared" si="43"/>
        <v>-2.4874652071485866E-2</v>
      </c>
      <c r="C44">
        <f t="shared" si="34"/>
        <v>-3.1351120490342027E-3</v>
      </c>
      <c r="E44">
        <f t="shared" si="13"/>
        <v>5.4885630342291512E-2</v>
      </c>
      <c r="F44">
        <f t="shared" si="35"/>
        <v>1.483784073855151E-2</v>
      </c>
      <c r="I44">
        <f t="shared" si="36"/>
        <v>2.3630721082409861E-2</v>
      </c>
      <c r="J44">
        <f t="shared" si="14"/>
        <v>7.1796114058731916E-4</v>
      </c>
      <c r="K44">
        <f t="shared" si="15"/>
        <v>-8.63087183179727E-3</v>
      </c>
      <c r="L44">
        <f t="shared" si="16"/>
        <v>-1.0182219245865581E-2</v>
      </c>
      <c r="M44">
        <f t="shared" si="17"/>
        <v>-1.5513474140683072E-3</v>
      </c>
      <c r="N44">
        <f t="shared" si="18"/>
        <v>-8.1082166912681726E-3</v>
      </c>
      <c r="O44">
        <f t="shared" si="19"/>
        <v>8.4123921914304265E-3</v>
      </c>
      <c r="P44">
        <f t="shared" si="37"/>
        <v>0.66639599512179792</v>
      </c>
      <c r="AP44">
        <f>('Simulation USA HP'!AP44)</f>
        <v>1981</v>
      </c>
      <c r="AQ44">
        <f>('Simulation USA HP'!AQ44)</f>
        <v>19441.330000000002</v>
      </c>
      <c r="AR44">
        <f>('Simulation USA HP'!AR44)</f>
        <v>109673.967</v>
      </c>
      <c r="AS44">
        <f>('Simulation USA HP'!AS44)</f>
        <v>1828.64</v>
      </c>
      <c r="AT44">
        <f>('Simulation USA HP'!AT44)</f>
        <v>200554203.01488003</v>
      </c>
      <c r="AU44">
        <f>('Simulation USA HP'!AU44)</f>
        <v>4803.55</v>
      </c>
      <c r="AV44">
        <f>('Simulation USA HP'!AV44)</f>
        <v>1389.8620000000001</v>
      </c>
      <c r="AW44">
        <f>('Simulation USA HP'!AW44)</f>
        <v>1726.308</v>
      </c>
      <c r="AX44">
        <f>('Simulation USA HP'!AX44)</f>
        <v>7919.72</v>
      </c>
      <c r="AY44">
        <f>('Simulation USA HP'!AY44)</f>
        <v>2.1254694196623288E-5</v>
      </c>
      <c r="AZ44">
        <f>('Simulation USA HP'!AZ44)</f>
        <v>152881.747</v>
      </c>
      <c r="BB44">
        <f t="shared" si="1"/>
        <v>-2.0622635148000299</v>
      </c>
      <c r="BC44">
        <f t="shared" si="2"/>
        <v>7.1791751012900908</v>
      </c>
      <c r="BD44">
        <f t="shared" si="3"/>
        <v>-3.460309499239743</v>
      </c>
      <c r="BE44">
        <f t="shared" si="4"/>
        <v>-4.7004602654915217</v>
      </c>
      <c r="BF44">
        <f t="shared" si="5"/>
        <v>-4.4836797031115845</v>
      </c>
      <c r="BG44">
        <f t="shared" si="6"/>
        <v>-2.9603088754639098</v>
      </c>
      <c r="BH44">
        <f t="shared" si="20"/>
        <v>-10.758932783618897</v>
      </c>
      <c r="BJ44">
        <v>-2.0542857589105985</v>
      </c>
      <c r="BK44">
        <v>7.2026987944237479</v>
      </c>
      <c r="BL44">
        <v>-3.4001542250577046</v>
      </c>
      <c r="BM44">
        <v>-4.6651785215279986</v>
      </c>
      <c r="BN44">
        <v>-4.5219804422191965</v>
      </c>
      <c r="BO44">
        <v>-2.9253988967808908</v>
      </c>
      <c r="BP44">
        <v>-10.728969337041306</v>
      </c>
      <c r="BR44">
        <f t="shared" si="21"/>
        <v>-7.9777558894313927E-3</v>
      </c>
      <c r="BS44">
        <f t="shared" si="22"/>
        <v>-2.3523693133657098E-2</v>
      </c>
      <c r="BT44">
        <f t="shared" si="23"/>
        <v>-6.0155274182038365E-2</v>
      </c>
      <c r="BU44">
        <f t="shared" si="24"/>
        <v>-3.5281743963523127E-2</v>
      </c>
      <c r="BV44">
        <f t="shared" si="25"/>
        <v>3.8300739107612003E-2</v>
      </c>
      <c r="BW44">
        <f t="shared" si="26"/>
        <v>-3.4909978683018927E-2</v>
      </c>
      <c r="BX44">
        <f t="shared" si="27"/>
        <v>-2.9963446577591313E-2</v>
      </c>
      <c r="BZ44">
        <f t="shared" si="38"/>
        <v>2.6499884750872837E-2</v>
      </c>
      <c r="CA44">
        <f t="shared" si="39"/>
        <v>-3.1566046933578562E-2</v>
      </c>
      <c r="CC44">
        <v>134.33290324991131</v>
      </c>
      <c r="CD44">
        <v>54</v>
      </c>
      <c r="CG44">
        <f t="shared" si="40"/>
        <v>1.483784073855151E-2</v>
      </c>
      <c r="CH44">
        <f t="shared" si="41"/>
        <v>-3.1351120490342027E-3</v>
      </c>
      <c r="CJ44">
        <f t="shared" si="28"/>
        <v>-2.0306550378281885</v>
      </c>
      <c r="CK44">
        <f t="shared" si="29"/>
        <v>7.1940679225919508</v>
      </c>
      <c r="CL44">
        <f t="shared" si="30"/>
        <v>-3.3994362639171172</v>
      </c>
      <c r="CM44">
        <f t="shared" si="31"/>
        <v>-3.9987825264062007</v>
      </c>
      <c r="CN44">
        <f t="shared" si="32"/>
        <v>-2.9355811160267562</v>
      </c>
      <c r="CP44">
        <f t="shared" si="8"/>
        <v>-38.395415045382649</v>
      </c>
      <c r="CQ44">
        <f t="shared" si="33"/>
        <v>7.1791751012900908</v>
      </c>
      <c r="CR44">
        <f t="shared" si="9"/>
        <v>-39.79346102982236</v>
      </c>
      <c r="CS44">
        <f t="shared" si="10"/>
        <v>-41.03361179607414</v>
      </c>
      <c r="CT44">
        <f t="shared" si="11"/>
        <v>-40.816831233694202</v>
      </c>
      <c r="CU44">
        <f t="shared" si="12"/>
        <v>-39.293460406046528</v>
      </c>
    </row>
    <row r="45" spans="1:99" x14ac:dyDescent="0.2">
      <c r="A45">
        <f t="shared" si="42"/>
        <v>1982</v>
      </c>
      <c r="B45">
        <f t="shared" si="43"/>
        <v>-7.3484009691522093E-2</v>
      </c>
      <c r="C45">
        <f t="shared" si="34"/>
        <v>-5.2342766112320659E-2</v>
      </c>
      <c r="E45">
        <f t="shared" si="13"/>
        <v>-1.0812894893499556E-3</v>
      </c>
      <c r="F45">
        <f t="shared" si="35"/>
        <v>-4.9676820328426255E-2</v>
      </c>
      <c r="I45">
        <f t="shared" si="36"/>
        <v>1.5617838930996143E-2</v>
      </c>
      <c r="J45">
        <f t="shared" si="14"/>
        <v>-1.634832107373603E-2</v>
      </c>
      <c r="K45">
        <f t="shared" si="15"/>
        <v>-3.0938461183930097E-2</v>
      </c>
      <c r="L45">
        <f t="shared" si="16"/>
        <v>-5.5421408283963344E-2</v>
      </c>
      <c r="M45">
        <f t="shared" si="17"/>
        <v>-2.448294710003325E-2</v>
      </c>
      <c r="N45">
        <f t="shared" si="18"/>
        <v>-1.7034945923404064E-2</v>
      </c>
      <c r="O45">
        <f t="shared" si="19"/>
        <v>1.1233348662328658E-2</v>
      </c>
      <c r="P45">
        <f t="shared" si="37"/>
        <v>1.1757322351075239</v>
      </c>
      <c r="AP45">
        <f>('Simulation USA HP'!AP45)</f>
        <v>1982</v>
      </c>
      <c r="AQ45">
        <f>('Simulation USA HP'!AQ45)</f>
        <v>19916.330000000002</v>
      </c>
      <c r="AR45">
        <f>('Simulation USA HP'!AR45)</f>
        <v>108847.692</v>
      </c>
      <c r="AS45">
        <f>('Simulation USA HP'!AS45)</f>
        <v>1809.88</v>
      </c>
      <c r="AT45">
        <f>('Simulation USA HP'!AT45)</f>
        <v>197001260.79696</v>
      </c>
      <c r="AU45">
        <f>('Simulation USA HP'!AU45)</f>
        <v>4873.8999999999996</v>
      </c>
      <c r="AV45">
        <f>('Simulation USA HP'!AV45)</f>
        <v>1248.4290000000001</v>
      </c>
      <c r="AW45">
        <f>('Simulation USA HP'!AW45)</f>
        <v>1654.6710000000003</v>
      </c>
      <c r="AX45">
        <f>('Simulation USA HP'!AX45)</f>
        <v>7777</v>
      </c>
      <c r="AY45">
        <f>('Simulation USA HP'!AY45)</f>
        <v>2.0636740397221977E-5</v>
      </c>
      <c r="AZ45">
        <f>('Simulation USA HP'!AZ45)</f>
        <v>154368.337</v>
      </c>
      <c r="BB45">
        <f t="shared" si="1"/>
        <v>-2.0478015470822202</v>
      </c>
      <c r="BC45">
        <f t="shared" si="2"/>
        <v>7.1516238623670443</v>
      </c>
      <c r="BD45">
        <f t="shared" si="3"/>
        <v>-3.4554471073537667</v>
      </c>
      <c r="BE45">
        <f t="shared" si="4"/>
        <v>-4.817455584438429</v>
      </c>
      <c r="BF45">
        <f t="shared" si="5"/>
        <v>-4.5357393477905861</v>
      </c>
      <c r="BG45">
        <f t="shared" si="6"/>
        <v>-2.9881708856043634</v>
      </c>
      <c r="BH45">
        <f t="shared" si="20"/>
        <v>-10.788437556313797</v>
      </c>
      <c r="BJ45">
        <v>-2.0393585783332782</v>
      </c>
      <c r="BK45">
        <v>7.2030803655839524</v>
      </c>
      <c r="BL45">
        <v>-3.3808344129214873</v>
      </c>
      <c r="BM45">
        <v>-4.6428485528938523</v>
      </c>
      <c r="BN45">
        <v>-4.5199738579298216</v>
      </c>
      <c r="BO45">
        <v>-2.9082257336578223</v>
      </c>
      <c r="BP45">
        <v>-10.710628523547825</v>
      </c>
      <c r="BR45">
        <f t="shared" si="21"/>
        <v>-8.4429687489420147E-3</v>
      </c>
      <c r="BS45">
        <f t="shared" si="22"/>
        <v>-5.1456503216908089E-2</v>
      </c>
      <c r="BT45">
        <f t="shared" si="23"/>
        <v>-7.4612694432279358E-2</v>
      </c>
      <c r="BU45">
        <f t="shared" si="24"/>
        <v>-0.17460703154457669</v>
      </c>
      <c r="BV45">
        <f t="shared" si="25"/>
        <v>-1.5765489860764426E-2</v>
      </c>
      <c r="BW45">
        <f t="shared" si="26"/>
        <v>-7.994515194654106E-2</v>
      </c>
      <c r="BX45">
        <f t="shared" si="27"/>
        <v>-7.7809032765971509E-2</v>
      </c>
      <c r="BZ45">
        <f t="shared" si="38"/>
        <v>3.8300739107612003E-2</v>
      </c>
      <c r="CA45">
        <f t="shared" si="39"/>
        <v>-2.9963446577591313E-2</v>
      </c>
      <c r="CC45">
        <v>4.4684203745841769E-2</v>
      </c>
      <c r="CD45">
        <v>1.7962442141121884E-2</v>
      </c>
      <c r="CG45">
        <f t="shared" si="40"/>
        <v>-4.9676820328426255E-2</v>
      </c>
      <c r="CH45">
        <f t="shared" si="41"/>
        <v>-5.2342766112320659E-2</v>
      </c>
      <c r="CJ45">
        <f t="shared" si="28"/>
        <v>-2.0237407394022822</v>
      </c>
      <c r="CK45">
        <f t="shared" si="29"/>
        <v>7.1721419044000223</v>
      </c>
      <c r="CL45">
        <f t="shared" si="30"/>
        <v>-3.3971827339952232</v>
      </c>
      <c r="CM45">
        <f t="shared" si="31"/>
        <v>-3.4671163177863287</v>
      </c>
      <c r="CN45">
        <f t="shared" si="32"/>
        <v>-2.9636471419417858</v>
      </c>
      <c r="CP45">
        <f t="shared" si="8"/>
        <v>-38.399293891158322</v>
      </c>
      <c r="CQ45">
        <f t="shared" si="33"/>
        <v>7.1516238623670443</v>
      </c>
      <c r="CR45">
        <f t="shared" si="9"/>
        <v>-39.806939451429869</v>
      </c>
      <c r="CS45">
        <f t="shared" si="10"/>
        <v>-41.168947928514527</v>
      </c>
      <c r="CT45">
        <f t="shared" si="11"/>
        <v>-40.887231691866688</v>
      </c>
      <c r="CU45">
        <f t="shared" si="12"/>
        <v>-39.339663229680461</v>
      </c>
    </row>
    <row r="46" spans="1:99" x14ac:dyDescent="0.2">
      <c r="A46">
        <f t="shared" si="42"/>
        <v>1983</v>
      </c>
      <c r="B46">
        <f t="shared" si="43"/>
        <v>-4.7767551374870758E-2</v>
      </c>
      <c r="C46">
        <f t="shared" si="34"/>
        <v>1.4687326128550254E-2</v>
      </c>
      <c r="E46">
        <f t="shared" si="13"/>
        <v>-3.1111278123090665E-2</v>
      </c>
      <c r="F46">
        <f t="shared" si="35"/>
        <v>-3.0153908472820179E-2</v>
      </c>
      <c r="I46">
        <f t="shared" si="36"/>
        <v>-3.0879567359469299E-4</v>
      </c>
      <c r="J46">
        <f t="shared" si="14"/>
        <v>-1.4304092651007422E-2</v>
      </c>
      <c r="K46">
        <f t="shared" si="15"/>
        <v>-2.0995133362354618E-2</v>
      </c>
      <c r="L46">
        <f t="shared" si="16"/>
        <v>-4.081946043160456E-2</v>
      </c>
      <c r="M46">
        <f t="shared" si="17"/>
        <v>-1.9824327069249935E-2</v>
      </c>
      <c r="N46">
        <f t="shared" si="18"/>
        <v>-9.7143059721011213E-3</v>
      </c>
      <c r="O46">
        <f t="shared" si="19"/>
        <v>4.4130901792065677E-3</v>
      </c>
      <c r="P46">
        <f t="shared" si="37"/>
        <v>0.61117218791636463</v>
      </c>
      <c r="AP46">
        <f>('Simulation USA HP'!AP46)</f>
        <v>1983</v>
      </c>
      <c r="AQ46">
        <f>('Simulation USA HP'!AQ46)</f>
        <v>20286.990000000002</v>
      </c>
      <c r="AR46">
        <f>('Simulation USA HP'!AR46)</f>
        <v>110272.19500000001</v>
      </c>
      <c r="AS46">
        <f>('Simulation USA HP'!AS46)</f>
        <v>1819.48</v>
      </c>
      <c r="AT46">
        <f>('Simulation USA HP'!AT46)</f>
        <v>200638053.35860002</v>
      </c>
      <c r="AU46">
        <f>('Simulation USA HP'!AU46)</f>
        <v>5149.84</v>
      </c>
      <c r="AV46">
        <f>('Simulation USA HP'!AV46)</f>
        <v>1356.673</v>
      </c>
      <c r="AW46">
        <f>('Simulation USA HP'!AW46)</f>
        <v>1626.8969999999999</v>
      </c>
      <c r="AX46">
        <f>('Simulation USA HP'!AX46)</f>
        <v>8133.41</v>
      </c>
      <c r="AY46">
        <f>('Simulation USA HP'!AY46)</f>
        <v>2.1580268704373188E-5</v>
      </c>
      <c r="AZ46">
        <f>('Simulation USA HP'!AZ46)</f>
        <v>155828.245</v>
      </c>
      <c r="BB46">
        <f t="shared" si="1"/>
        <v>-2.0387746132285471</v>
      </c>
      <c r="BC46">
        <f t="shared" si="2"/>
        <v>7.1605034270984254</v>
      </c>
      <c r="BD46">
        <f t="shared" si="3"/>
        <v>-3.4097887608892528</v>
      </c>
      <c r="BE46">
        <f t="shared" si="4"/>
        <v>-4.7437190280409478</v>
      </c>
      <c r="BF46">
        <f t="shared" si="5"/>
        <v>-4.562079887587613</v>
      </c>
      <c r="BG46">
        <f t="shared" si="6"/>
        <v>-2.9527741373049854</v>
      </c>
      <c r="BH46">
        <f t="shared" si="20"/>
        <v>-10.743731146665318</v>
      </c>
      <c r="BJ46">
        <v>-2.0244313977559614</v>
      </c>
      <c r="BK46">
        <v>7.2034619367441559</v>
      </c>
      <c r="BL46">
        <v>-3.3615146007852701</v>
      </c>
      <c r="BM46">
        <v>-4.6205185842597132</v>
      </c>
      <c r="BN46">
        <v>-4.5179672736404459</v>
      </c>
      <c r="BO46">
        <v>-2.8910525705347467</v>
      </c>
      <c r="BP46">
        <v>-10.692287710054352</v>
      </c>
      <c r="BR46">
        <f t="shared" si="21"/>
        <v>-1.4343215472585769E-2</v>
      </c>
      <c r="BS46">
        <f t="shared" si="22"/>
        <v>-4.2958509645730558E-2</v>
      </c>
      <c r="BT46">
        <f t="shared" si="23"/>
        <v>-4.8274160103982666E-2</v>
      </c>
      <c r="BU46">
        <f t="shared" si="24"/>
        <v>-0.12320044378123463</v>
      </c>
      <c r="BV46">
        <f t="shared" si="25"/>
        <v>-4.4112613947167034E-2</v>
      </c>
      <c r="BW46">
        <f t="shared" si="26"/>
        <v>-6.1721566770238656E-2</v>
      </c>
      <c r="BX46">
        <f t="shared" si="27"/>
        <v>-5.1443436610966842E-2</v>
      </c>
      <c r="BZ46">
        <f t="shared" si="38"/>
        <v>-1.5765489860764426E-2</v>
      </c>
      <c r="CA46">
        <f t="shared" si="39"/>
        <v>-7.7809032765971509E-2</v>
      </c>
      <c r="CG46">
        <f t="shared" si="40"/>
        <v>-3.0153908472820179E-2</v>
      </c>
      <c r="CH46">
        <f t="shared" si="41"/>
        <v>1.4687326128550254E-2</v>
      </c>
      <c r="CJ46">
        <f t="shared" si="28"/>
        <v>-2.0247401934295559</v>
      </c>
      <c r="CK46">
        <f t="shared" si="29"/>
        <v>7.1824668033818009</v>
      </c>
      <c r="CL46">
        <f t="shared" si="30"/>
        <v>-3.3758186934362775</v>
      </c>
      <c r="CM46">
        <f t="shared" si="31"/>
        <v>-4.0093463963433482</v>
      </c>
      <c r="CN46">
        <f t="shared" si="32"/>
        <v>-2.9318720309663515</v>
      </c>
      <c r="CP46">
        <f t="shared" si="8"/>
        <v>-38.40860777079812</v>
      </c>
      <c r="CQ46">
        <f t="shared" si="33"/>
        <v>7.1605034270984254</v>
      </c>
      <c r="CR46">
        <f t="shared" si="9"/>
        <v>-39.77962191845883</v>
      </c>
      <c r="CS46">
        <f t="shared" si="10"/>
        <v>-41.113552185610523</v>
      </c>
      <c r="CT46">
        <f t="shared" si="11"/>
        <v>-40.931913045157188</v>
      </c>
      <c r="CU46">
        <f t="shared" si="12"/>
        <v>-39.322607294874558</v>
      </c>
    </row>
    <row r="47" spans="1:99" x14ac:dyDescent="0.2">
      <c r="A47">
        <f t="shared" si="42"/>
        <v>1984</v>
      </c>
      <c r="B47">
        <f t="shared" si="43"/>
        <v>-1.154800268479101E-2</v>
      </c>
      <c r="C47">
        <f t="shared" si="34"/>
        <v>2.9050170744769552E-2</v>
      </c>
      <c r="E47">
        <f t="shared" si="13"/>
        <v>-4.6943088812696328E-2</v>
      </c>
      <c r="F47">
        <f t="shared" si="35"/>
        <v>-1.9397280081976907E-2</v>
      </c>
      <c r="I47">
        <f t="shared" si="36"/>
        <v>-9.1689047047660201E-3</v>
      </c>
      <c r="J47">
        <f t="shared" si="14"/>
        <v>-5.3353185574791916E-3</v>
      </c>
      <c r="K47">
        <f t="shared" si="15"/>
        <v>-7.8099483920989476E-3</v>
      </c>
      <c r="L47">
        <f t="shared" si="16"/>
        <v>-1.5198730729716151E-2</v>
      </c>
      <c r="M47">
        <f t="shared" si="17"/>
        <v>-7.3887823376172033E-3</v>
      </c>
      <c r="N47">
        <f t="shared" si="18"/>
        <v>-1.4459297401018855E-3</v>
      </c>
      <c r="O47">
        <f t="shared" si="19"/>
        <v>1.6272584086457608E-3</v>
      </c>
      <c r="P47">
        <f t="shared" si="37"/>
        <v>1.5099458233870858E-2</v>
      </c>
      <c r="AP47">
        <f>('Simulation USA HP'!AP47)</f>
        <v>1984</v>
      </c>
      <c r="AQ47">
        <f>('Simulation USA HP'!AQ47)</f>
        <v>20715.580000000002</v>
      </c>
      <c r="AR47">
        <f>('Simulation USA HP'!AR47)</f>
        <v>114742.99</v>
      </c>
      <c r="AS47">
        <f>('Simulation USA HP'!AS47)</f>
        <v>1835.54</v>
      </c>
      <c r="AT47">
        <f>('Simulation USA HP'!AT47)</f>
        <v>210615347.8646</v>
      </c>
      <c r="AU47">
        <f>('Simulation USA HP'!AU47)</f>
        <v>5420.74</v>
      </c>
      <c r="AV47">
        <f>('Simulation USA HP'!AV47)</f>
        <v>1678.7809999999999</v>
      </c>
      <c r="AW47">
        <f>('Simulation USA HP'!AW47)</f>
        <v>1622.4890000000005</v>
      </c>
      <c r="AX47">
        <f>('Simulation USA HP'!AX47)</f>
        <v>8722.01</v>
      </c>
      <c r="AY47">
        <f>('Simulation USA HP'!AY47)</f>
        <v>2.2802985786948456E-5</v>
      </c>
      <c r="AZ47">
        <f>('Simulation USA HP'!AZ47)</f>
        <v>157334.87599999999</v>
      </c>
      <c r="BB47">
        <f t="shared" si="1"/>
        <v>-2.0274904277822063</v>
      </c>
      <c r="BC47">
        <f t="shared" si="2"/>
        <v>7.1994122509224541</v>
      </c>
      <c r="BD47">
        <f t="shared" si="3"/>
        <v>-3.3681441644568118</v>
      </c>
      <c r="BE47">
        <f t="shared" si="4"/>
        <v>-4.5403085671486831</v>
      </c>
      <c r="BF47">
        <f t="shared" si="5"/>
        <v>-4.5744151120420122</v>
      </c>
      <c r="BG47">
        <f t="shared" si="6"/>
        <v>-2.8925267860081783</v>
      </c>
      <c r="BH47">
        <f t="shared" si="20"/>
        <v>-10.688619075009896</v>
      </c>
      <c r="BJ47">
        <v>-2.0095042171786446</v>
      </c>
      <c r="BK47">
        <v>7.2038435079043603</v>
      </c>
      <c r="BL47">
        <v>-3.3421947886490528</v>
      </c>
      <c r="BM47">
        <v>-4.5981886156255669</v>
      </c>
      <c r="BN47">
        <v>-4.5159606893510702</v>
      </c>
      <c r="BO47">
        <v>-2.8738794074116782</v>
      </c>
      <c r="BP47">
        <v>-10.673946896560871</v>
      </c>
      <c r="BR47">
        <f t="shared" si="21"/>
        <v>-1.7986210603561759E-2</v>
      </c>
      <c r="BS47">
        <f t="shared" si="22"/>
        <v>-4.431256981906273E-3</v>
      </c>
      <c r="BT47">
        <f t="shared" si="23"/>
        <v>-2.5949375807758912E-2</v>
      </c>
      <c r="BU47">
        <f t="shared" si="24"/>
        <v>5.7880048476883772E-2</v>
      </c>
      <c r="BV47">
        <f t="shared" si="25"/>
        <v>-5.8454422690942032E-2</v>
      </c>
      <c r="BW47">
        <f t="shared" si="26"/>
        <v>-1.8647378596500008E-2</v>
      </c>
      <c r="BX47">
        <f t="shared" si="27"/>
        <v>-1.4672178449025353E-2</v>
      </c>
      <c r="BZ47">
        <f t="shared" si="38"/>
        <v>-4.4112613947167034E-2</v>
      </c>
      <c r="CA47">
        <f t="shared" si="39"/>
        <v>-5.1443436610966842E-2</v>
      </c>
      <c r="CC47" s="4" t="s">
        <v>136</v>
      </c>
      <c r="CG47">
        <f t="shared" si="40"/>
        <v>-1.9397280081976907E-2</v>
      </c>
      <c r="CH47">
        <f t="shared" si="41"/>
        <v>2.9050170744769552E-2</v>
      </c>
      <c r="CJ47">
        <f t="shared" si="28"/>
        <v>-2.0186731218834106</v>
      </c>
      <c r="CK47">
        <f t="shared" si="29"/>
        <v>7.1960335595122613</v>
      </c>
      <c r="CL47">
        <f t="shared" si="30"/>
        <v>-3.347530107206532</v>
      </c>
      <c r="CM47">
        <f t="shared" si="31"/>
        <v>-4.5830891573916963</v>
      </c>
      <c r="CN47">
        <f t="shared" si="32"/>
        <v>-2.8890781381413944</v>
      </c>
      <c r="CP47">
        <f t="shared" si="8"/>
        <v>-38.415664398845259</v>
      </c>
      <c r="CQ47">
        <f t="shared" si="33"/>
        <v>7.1994122509224541</v>
      </c>
      <c r="CR47">
        <f t="shared" si="9"/>
        <v>-39.756318135519862</v>
      </c>
      <c r="CS47">
        <f t="shared" si="10"/>
        <v>-40.928482538211739</v>
      </c>
      <c r="CT47">
        <f t="shared" si="11"/>
        <v>-40.962589083105065</v>
      </c>
      <c r="CU47">
        <f t="shared" si="12"/>
        <v>-39.28070075707123</v>
      </c>
    </row>
    <row r="48" spans="1:99" x14ac:dyDescent="0.2">
      <c r="A48">
        <f t="shared" si="42"/>
        <v>1985</v>
      </c>
      <c r="B48">
        <f t="shared" si="43"/>
        <v>-3.5501604731259968E-3</v>
      </c>
      <c r="C48">
        <f t="shared" si="34"/>
        <v>6.2646155048784839E-3</v>
      </c>
      <c r="E48">
        <f t="shared" si="13"/>
        <v>-3.4147682493789716E-2</v>
      </c>
      <c r="F48">
        <f t="shared" si="35"/>
        <v>7.4155519238919207E-3</v>
      </c>
      <c r="I48">
        <f t="shared" si="36"/>
        <v>-9.9870770533194847E-3</v>
      </c>
      <c r="J48">
        <f t="shared" si="14"/>
        <v>-4.2737496337176472E-3</v>
      </c>
      <c r="K48">
        <f t="shared" si="15"/>
        <v>-2.8369773165090916E-3</v>
      </c>
      <c r="L48">
        <f t="shared" si="16"/>
        <v>-7.856651234491939E-3</v>
      </c>
      <c r="M48">
        <f t="shared" si="17"/>
        <v>-5.0196739179828465E-3</v>
      </c>
      <c r="N48">
        <f t="shared" si="18"/>
        <v>5.1086814740216951E-4</v>
      </c>
      <c r="O48">
        <f t="shared" si="19"/>
        <v>-1.7445814592738479E-3</v>
      </c>
      <c r="P48">
        <f t="shared" si="37"/>
        <v>-0.10030728854221968</v>
      </c>
      <c r="AP48">
        <f>('Simulation USA HP'!AP48)</f>
        <v>1985</v>
      </c>
      <c r="AQ48">
        <f>('Simulation USA HP'!AQ48)</f>
        <v>21303.38</v>
      </c>
      <c r="AR48">
        <f>('Simulation USA HP'!AR48)</f>
        <v>117069.076</v>
      </c>
      <c r="AS48">
        <f>('Simulation USA HP'!AS48)</f>
        <v>1840.8</v>
      </c>
      <c r="AT48">
        <f>('Simulation USA HP'!AT48)</f>
        <v>215500755.10080001</v>
      </c>
      <c r="AU48">
        <f>('Simulation USA HP'!AU48)</f>
        <v>5701.37</v>
      </c>
      <c r="AV48">
        <f>('Simulation USA HP'!AV48)</f>
        <v>1719.1210000000001</v>
      </c>
      <c r="AW48">
        <f>('Simulation USA HP'!AW48)</f>
        <v>1665.2489999999998</v>
      </c>
      <c r="AX48">
        <f>('Simulation USA HP'!AX48)</f>
        <v>9085.74</v>
      </c>
      <c r="AY48">
        <f>('Simulation USA HP'!AY48)</f>
        <v>2.3422545529528893E-5</v>
      </c>
      <c r="AZ48">
        <f>('Simulation USA HP'!AZ48)</f>
        <v>158898.962</v>
      </c>
      <c r="BB48">
        <f t="shared" si="1"/>
        <v>-2.0094027955388278</v>
      </c>
      <c r="BC48">
        <f t="shared" si="2"/>
        <v>7.2124511513568157</v>
      </c>
      <c r="BD48">
        <f t="shared" si="3"/>
        <v>-3.3275620442729603</v>
      </c>
      <c r="BE48">
        <f t="shared" si="4"/>
        <v>-4.5264554274260549</v>
      </c>
      <c r="BF48">
        <f t="shared" si="5"/>
        <v>-4.5582938793104759</v>
      </c>
      <c r="BG48">
        <f t="shared" si="6"/>
        <v>-2.8615623896355755</v>
      </c>
      <c r="BH48">
        <f t="shared" si="20"/>
        <v>-10.661811515285669</v>
      </c>
      <c r="BJ48">
        <v>-1.9945770366013278</v>
      </c>
      <c r="BK48">
        <v>7.2042250790645648</v>
      </c>
      <c r="BL48">
        <v>-3.3228749765128356</v>
      </c>
      <c r="BM48">
        <v>-4.5758586469914277</v>
      </c>
      <c r="BN48">
        <v>-4.5139541050616945</v>
      </c>
      <c r="BO48">
        <v>-2.8567062442886026</v>
      </c>
      <c r="BP48">
        <v>-10.65560608306739</v>
      </c>
      <c r="BR48">
        <f t="shared" si="21"/>
        <v>-1.4825758937500044E-2</v>
      </c>
      <c r="BS48">
        <f t="shared" si="22"/>
        <v>8.2260722922509188E-3</v>
      </c>
      <c r="BT48">
        <f t="shared" si="23"/>
        <v>-4.6870677601247301E-3</v>
      </c>
      <c r="BU48">
        <f t="shared" si="24"/>
        <v>4.9403219565372858E-2</v>
      </c>
      <c r="BV48">
        <f t="shared" si="25"/>
        <v>-4.4339774248781438E-2</v>
      </c>
      <c r="BW48">
        <f t="shared" si="26"/>
        <v>-4.8561453469728733E-3</v>
      </c>
      <c r="BX48">
        <f t="shared" si="27"/>
        <v>-6.2054322182785171E-3</v>
      </c>
      <c r="BZ48">
        <f t="shared" si="38"/>
        <v>-5.8454422690942032E-2</v>
      </c>
      <c r="CA48">
        <f t="shared" si="39"/>
        <v>-1.4672178449025353E-2</v>
      </c>
      <c r="CG48">
        <f t="shared" si="40"/>
        <v>7.4155519238919207E-3</v>
      </c>
      <c r="CH48">
        <f t="shared" si="41"/>
        <v>6.2646155048784839E-3</v>
      </c>
      <c r="CJ48">
        <f t="shared" si="28"/>
        <v>-2.0045641136546473</v>
      </c>
      <c r="CK48">
        <f t="shared" si="29"/>
        <v>7.2013881017480559</v>
      </c>
      <c r="CL48">
        <f t="shared" si="30"/>
        <v>-3.3271487261465533</v>
      </c>
      <c r="CM48">
        <f t="shared" si="31"/>
        <v>-4.6761659355336471</v>
      </c>
      <c r="CN48">
        <f t="shared" si="32"/>
        <v>-2.8645628955230946</v>
      </c>
      <c r="CP48">
        <f t="shared" si="8"/>
        <v>-38.415917580095361</v>
      </c>
      <c r="CQ48">
        <f t="shared" si="33"/>
        <v>7.2124511513568157</v>
      </c>
      <c r="CR48">
        <f t="shared" si="9"/>
        <v>-39.734076828829494</v>
      </c>
      <c r="CS48">
        <f t="shared" si="10"/>
        <v>-40.932970211982592</v>
      </c>
      <c r="CT48">
        <f t="shared" si="11"/>
        <v>-40.964808663867011</v>
      </c>
      <c r="CU48">
        <f t="shared" si="12"/>
        <v>-39.268077174192108</v>
      </c>
    </row>
    <row r="49" spans="1:99" x14ac:dyDescent="0.2">
      <c r="A49">
        <f t="shared" si="42"/>
        <v>1986</v>
      </c>
      <c r="B49">
        <f t="shared" si="43"/>
        <v>3.1627305347515233E-3</v>
      </c>
      <c r="C49">
        <f t="shared" si="34"/>
        <v>6.1800514239810055E-3</v>
      </c>
      <c r="E49">
        <f t="shared" si="13"/>
        <v>-1.7752201000702707E-2</v>
      </c>
      <c r="F49">
        <f t="shared" si="35"/>
        <v>1.2482028748705722E-2</v>
      </c>
      <c r="I49">
        <f t="shared" si="36"/>
        <v>-9.217893008380447E-3</v>
      </c>
      <c r="J49">
        <f t="shared" si="14"/>
        <v>-3.0156329050112594E-3</v>
      </c>
      <c r="K49">
        <f t="shared" si="15"/>
        <v>1.675566547392756E-3</v>
      </c>
      <c r="L49">
        <f t="shared" si="16"/>
        <v>-8.9951092196891924E-4</v>
      </c>
      <c r="M49">
        <f t="shared" si="17"/>
        <v>-2.5750774693616757E-3</v>
      </c>
      <c r="N49">
        <f t="shared" si="18"/>
        <v>1.9947169285655592E-3</v>
      </c>
      <c r="O49">
        <f t="shared" si="19"/>
        <v>-4.5094021928965243E-3</v>
      </c>
      <c r="P49">
        <f t="shared" si="37"/>
        <v>-0.17591344616485233</v>
      </c>
      <c r="AP49">
        <f>('Simulation USA HP'!AP49)</f>
        <v>1986</v>
      </c>
      <c r="AQ49">
        <f>('Simulation USA HP'!AQ49)</f>
        <v>21946.73</v>
      </c>
      <c r="AR49">
        <f>('Simulation USA HP'!AR49)</f>
        <v>119709.126</v>
      </c>
      <c r="AS49">
        <f>('Simulation USA HP'!AS49)</f>
        <v>1821.1</v>
      </c>
      <c r="AT49">
        <f>('Simulation USA HP'!AT49)</f>
        <v>218002289.35859999</v>
      </c>
      <c r="AU49">
        <f>('Simulation USA HP'!AU49)</f>
        <v>5936.77</v>
      </c>
      <c r="AV49">
        <f>('Simulation USA HP'!AV49)</f>
        <v>1750.259</v>
      </c>
      <c r="AW49">
        <f>('Simulation USA HP'!AW49)</f>
        <v>1713.2909999999993</v>
      </c>
      <c r="AX49">
        <f>('Simulation USA HP'!AX49)</f>
        <v>9400.32</v>
      </c>
      <c r="AY49">
        <f>('Simulation USA HP'!AY49)</f>
        <v>2.4026353103686712E-5</v>
      </c>
      <c r="AZ49">
        <f>('Simulation USA HP'!AZ49)</f>
        <v>160314.87400000001</v>
      </c>
      <c r="BB49">
        <f t="shared" si="1"/>
        <v>-1.9885216903521821</v>
      </c>
      <c r="BC49">
        <f t="shared" si="2"/>
        <v>7.2151209995285974</v>
      </c>
      <c r="BD49">
        <f t="shared" si="3"/>
        <v>-3.2959746293987497</v>
      </c>
      <c r="BE49">
        <f t="shared" si="4"/>
        <v>-4.5173760668479375</v>
      </c>
      <c r="BF49">
        <f t="shared" si="5"/>
        <v>-4.5387237615099352</v>
      </c>
      <c r="BG49">
        <f t="shared" si="6"/>
        <v>-2.8363961125827259</v>
      </c>
      <c r="BH49">
        <f t="shared" si="20"/>
        <v>-10.636359284040934</v>
      </c>
      <c r="BJ49">
        <v>-1.979649856024011</v>
      </c>
      <c r="BK49">
        <v>7.2046066502247683</v>
      </c>
      <c r="BL49">
        <v>-3.3035551643766183</v>
      </c>
      <c r="BM49">
        <v>-4.5535286783572815</v>
      </c>
      <c r="BN49">
        <v>-4.5119475207723188</v>
      </c>
      <c r="BO49">
        <v>-2.8395330811655342</v>
      </c>
      <c r="BP49">
        <v>-10.637265269573909</v>
      </c>
      <c r="BR49">
        <f t="shared" si="21"/>
        <v>-8.8718343281710688E-3</v>
      </c>
      <c r="BS49">
        <f t="shared" si="22"/>
        <v>1.0514349303829107E-2</v>
      </c>
      <c r="BT49">
        <f t="shared" si="23"/>
        <v>7.5805349778685915E-3</v>
      </c>
      <c r="BU49">
        <f t="shared" si="24"/>
        <v>3.6152611509344013E-2</v>
      </c>
      <c r="BV49">
        <f t="shared" si="25"/>
        <v>-2.6776240737616419E-2</v>
      </c>
      <c r="BW49">
        <f t="shared" si="26"/>
        <v>3.1369685828082083E-3</v>
      </c>
      <c r="BX49">
        <f t="shared" si="27"/>
        <v>9.0598553297560613E-4</v>
      </c>
      <c r="BZ49">
        <f t="shared" si="38"/>
        <v>-4.4339774248781438E-2</v>
      </c>
      <c r="CA49">
        <f t="shared" si="39"/>
        <v>-6.2054322182785171E-3</v>
      </c>
      <c r="CC49">
        <f t="array" ref="CC49:CD53">LINEST(BH33:BH88,AP33:AP88,TRUE,TRUE)</f>
        <v>1.8340813493479362E-2</v>
      </c>
      <c r="CD49">
        <v>-47.062120867623925</v>
      </c>
      <c r="CG49">
        <f t="shared" si="40"/>
        <v>1.2482028748705722E-2</v>
      </c>
      <c r="CH49">
        <f t="shared" si="41"/>
        <v>6.1800514239810055E-3</v>
      </c>
      <c r="CJ49">
        <f t="shared" si="28"/>
        <v>-1.9888677490323914</v>
      </c>
      <c r="CK49">
        <f t="shared" si="29"/>
        <v>7.206282216772161</v>
      </c>
      <c r="CL49">
        <f t="shared" si="30"/>
        <v>-3.3065707972816294</v>
      </c>
      <c r="CM49">
        <f t="shared" si="31"/>
        <v>-4.7294421245221336</v>
      </c>
      <c r="CN49">
        <f t="shared" si="32"/>
        <v>-2.8404325920875029</v>
      </c>
      <c r="CP49">
        <f t="shared" si="8"/>
        <v>-38.413377288402195</v>
      </c>
      <c r="CQ49">
        <f t="shared" si="33"/>
        <v>7.2151209995285974</v>
      </c>
      <c r="CR49">
        <f t="shared" si="9"/>
        <v>-39.720830227448765</v>
      </c>
      <c r="CS49">
        <f t="shared" si="10"/>
        <v>-40.942231664897953</v>
      </c>
      <c r="CT49">
        <f t="shared" si="11"/>
        <v>-40.963579359559951</v>
      </c>
      <c r="CU49">
        <f t="shared" si="12"/>
        <v>-39.261251710632742</v>
      </c>
    </row>
    <row r="50" spans="1:99" x14ac:dyDescent="0.2">
      <c r="A50">
        <f t="shared" si="42"/>
        <v>1987</v>
      </c>
      <c r="B50">
        <f t="shared" si="43"/>
        <v>-7.3282511484045361E-3</v>
      </c>
      <c r="C50">
        <f t="shared" si="34"/>
        <v>-1.0016291022023798E-2</v>
      </c>
      <c r="E50">
        <f t="shared" si="13"/>
        <v>7.7219678823038686E-3</v>
      </c>
      <c r="F50">
        <f t="shared" si="35"/>
        <v>2.3439699933682039E-2</v>
      </c>
      <c r="I50">
        <f t="shared" si="36"/>
        <v>-7.3269966122194545E-3</v>
      </c>
      <c r="J50">
        <f t="shared" si="14"/>
        <v>-8.1725153134927144E-3</v>
      </c>
      <c r="K50">
        <f t="shared" si="15"/>
        <v>1.2587290918381617E-3</v>
      </c>
      <c r="L50">
        <f t="shared" si="16"/>
        <v>-6.5828295405949699E-3</v>
      </c>
      <c r="M50">
        <f t="shared" si="17"/>
        <v>-7.8415586324331321E-3</v>
      </c>
      <c r="N50">
        <f t="shared" si="18"/>
        <v>1.7844848193199257E-4</v>
      </c>
      <c r="O50">
        <f t="shared" si="19"/>
        <v>-9.2946735841273834E-3</v>
      </c>
      <c r="P50">
        <f t="shared" si="37"/>
        <v>-1.3927349988588144E-2</v>
      </c>
      <c r="AP50">
        <f>('Simulation USA HP'!AP50)</f>
        <v>1987</v>
      </c>
      <c r="AQ50">
        <f>('Simulation USA HP'!AQ50)</f>
        <v>22590.5</v>
      </c>
      <c r="AR50">
        <f>('Simulation USA HP'!AR50)</f>
        <v>122767.087</v>
      </c>
      <c r="AS50">
        <f>('Simulation USA HP'!AS50)</f>
        <v>1828.61</v>
      </c>
      <c r="AT50">
        <f>('Simulation USA HP'!AT50)</f>
        <v>224493122.95907</v>
      </c>
      <c r="AU50">
        <f>('Simulation USA HP'!AU50)</f>
        <v>6138.33</v>
      </c>
      <c r="AV50">
        <f>('Simulation USA HP'!AV50)</f>
        <v>1811.508</v>
      </c>
      <c r="AW50">
        <f>('Simulation USA HP'!AW50)</f>
        <v>1775.6920000000009</v>
      </c>
      <c r="AX50">
        <f>('Simulation USA HP'!AX50)</f>
        <v>9725.5300000000007</v>
      </c>
      <c r="AY50">
        <f>('Simulation USA HP'!AY50)</f>
        <v>2.4223901669951863E-5</v>
      </c>
      <c r="AZ50">
        <f>('Simulation USA HP'!AZ50)</f>
        <v>161482.86300000001</v>
      </c>
      <c r="BB50">
        <f t="shared" si="1"/>
        <v>-1.9668695616549463</v>
      </c>
      <c r="BC50">
        <f t="shared" si="2"/>
        <v>7.2372013274188509</v>
      </c>
      <c r="BD50">
        <f t="shared" si="3"/>
        <v>-3.2698463073841815</v>
      </c>
      <c r="BE50">
        <f t="shared" si="4"/>
        <v>-4.4902393780044969</v>
      </c>
      <c r="BF50">
        <f t="shared" si="5"/>
        <v>-4.5102088194704093</v>
      </c>
      <c r="BG50">
        <f t="shared" si="6"/>
        <v>-2.8096446388432224</v>
      </c>
      <c r="BH50">
        <f t="shared" si="20"/>
        <v>-10.628170739916952</v>
      </c>
      <c r="BJ50">
        <v>-1.9647226754466942</v>
      </c>
      <c r="BK50">
        <v>7.2049882213849727</v>
      </c>
      <c r="BL50">
        <v>-3.284235352240394</v>
      </c>
      <c r="BM50">
        <v>-4.5311987097231423</v>
      </c>
      <c r="BN50">
        <v>-4.509940936482943</v>
      </c>
      <c r="BO50">
        <v>-2.8223599180424586</v>
      </c>
      <c r="BP50">
        <v>-10.618924456080428</v>
      </c>
      <c r="BR50">
        <f t="shared" si="21"/>
        <v>-2.1468862082520968E-3</v>
      </c>
      <c r="BS50">
        <f t="shared" si="22"/>
        <v>3.2213106033878169E-2</v>
      </c>
      <c r="BT50">
        <f t="shared" si="23"/>
        <v>1.4389044856212507E-2</v>
      </c>
      <c r="BU50">
        <f t="shared" si="24"/>
        <v>4.0959331718645409E-2</v>
      </c>
      <c r="BV50">
        <f t="shared" si="25"/>
        <v>-2.6788298746627248E-4</v>
      </c>
      <c r="BW50">
        <f t="shared" si="26"/>
        <v>1.2715279199236207E-2</v>
      </c>
      <c r="BX50">
        <f t="shared" si="27"/>
        <v>-9.2462838365232614E-3</v>
      </c>
      <c r="BZ50">
        <f t="shared" si="38"/>
        <v>-2.6776240737616419E-2</v>
      </c>
      <c r="CA50">
        <f t="shared" si="39"/>
        <v>9.0598553297560613E-4</v>
      </c>
      <c r="CC50">
        <v>2.8367366917611585E-4</v>
      </c>
      <c r="CD50">
        <v>0.56665670450044481</v>
      </c>
      <c r="CG50">
        <f t="shared" si="40"/>
        <v>2.3439699933682039E-2</v>
      </c>
      <c r="CH50">
        <f t="shared" si="41"/>
        <v>-1.0016291022023798E-2</v>
      </c>
      <c r="CJ50">
        <f t="shared" si="28"/>
        <v>-1.9720496720589136</v>
      </c>
      <c r="CK50">
        <f t="shared" si="29"/>
        <v>7.2062469504768112</v>
      </c>
      <c r="CL50">
        <f t="shared" si="30"/>
        <v>-3.2924078675538868</v>
      </c>
      <c r="CM50">
        <f t="shared" si="31"/>
        <v>-4.5451260597117304</v>
      </c>
      <c r="CN50">
        <f t="shared" si="32"/>
        <v>-2.8289427475830538</v>
      </c>
      <c r="CP50">
        <f t="shared" si="8"/>
        <v>-38.410065973198442</v>
      </c>
      <c r="CQ50">
        <f t="shared" si="33"/>
        <v>7.2372013274188509</v>
      </c>
      <c r="CR50">
        <f t="shared" si="9"/>
        <v>-39.713042718927682</v>
      </c>
      <c r="CS50">
        <f t="shared" si="10"/>
        <v>-40.933435789547993</v>
      </c>
      <c r="CT50">
        <f t="shared" si="11"/>
        <v>-40.953405231013903</v>
      </c>
      <c r="CU50">
        <f t="shared" si="12"/>
        <v>-39.252841050386721</v>
      </c>
    </row>
    <row r="51" spans="1:99" x14ac:dyDescent="0.2">
      <c r="A51">
        <f t="shared" si="42"/>
        <v>1988</v>
      </c>
      <c r="B51">
        <f t="shared" si="43"/>
        <v>-2.6468440634594276E-3</v>
      </c>
      <c r="C51">
        <f t="shared" si="34"/>
        <v>3.5815181300194229E-3</v>
      </c>
      <c r="E51">
        <f t="shared" si="13"/>
        <v>6.3271675457313256E-2</v>
      </c>
      <c r="F51">
        <f t="shared" si="35"/>
        <v>5.6434674114291282E-2</v>
      </c>
      <c r="I51">
        <f t="shared" si="36"/>
        <v>-7.7148058958042319E-3</v>
      </c>
      <c r="J51">
        <f t="shared" si="14"/>
        <v>-1.2374957835751141E-2</v>
      </c>
      <c r="K51">
        <f t="shared" si="15"/>
        <v>1.1412538490346312E-2</v>
      </c>
      <c r="L51">
        <f t="shared" si="16"/>
        <v>2.0382707043611471E-3</v>
      </c>
      <c r="M51">
        <f t="shared" si="17"/>
        <v>-9.3742677859851645E-3</v>
      </c>
      <c r="N51">
        <f t="shared" si="18"/>
        <v>2.338751309792149E-3</v>
      </c>
      <c r="O51">
        <f t="shared" si="19"/>
        <v>-2.2549247552990152E-2</v>
      </c>
      <c r="P51">
        <f t="shared" si="37"/>
        <v>-8.1779100978173758E-2</v>
      </c>
      <c r="AP51">
        <f>('Simulation USA HP'!AP51)</f>
        <v>1988</v>
      </c>
      <c r="AQ51">
        <f>('Simulation USA HP'!AQ51)</f>
        <v>23213.09</v>
      </c>
      <c r="AR51">
        <f>('Simulation USA HP'!AR51)</f>
        <v>125416.682</v>
      </c>
      <c r="AS51">
        <f>('Simulation USA HP'!AS51)</f>
        <v>1839.12</v>
      </c>
      <c r="AT51">
        <f>('Simulation USA HP'!AT51)</f>
        <v>230656328.19983998</v>
      </c>
      <c r="AU51">
        <f>('Simulation USA HP'!AU51)</f>
        <v>6394.72</v>
      </c>
      <c r="AV51">
        <f>('Simulation USA HP'!AV51)</f>
        <v>1842.1020000000001</v>
      </c>
      <c r="AW51">
        <f>('Simulation USA HP'!AW51)</f>
        <v>1894.9380000000001</v>
      </c>
      <c r="AX51">
        <f>('Simulation USA HP'!AX51)</f>
        <v>10131.76</v>
      </c>
      <c r="AY51">
        <f>('Simulation USA HP'!AY51)</f>
        <v>2.4795195733715523E-5</v>
      </c>
      <c r="AZ51">
        <f>('Simulation USA HP'!AZ51)</f>
        <v>162539.81400000001</v>
      </c>
      <c r="BB51">
        <f t="shared" si="1"/>
        <v>-1.946206637295097</v>
      </c>
      <c r="BC51">
        <f t="shared" si="2"/>
        <v>7.2577611439936618</v>
      </c>
      <c r="BD51">
        <f t="shared" si="3"/>
        <v>-3.2354503311248632</v>
      </c>
      <c r="BE51">
        <f t="shared" si="4"/>
        <v>-4.4800156700978686</v>
      </c>
      <c r="BF51">
        <f t="shared" si="5"/>
        <v>-4.451736860669647</v>
      </c>
      <c r="BG51">
        <f t="shared" si="6"/>
        <v>-2.7752479364591016</v>
      </c>
      <c r="BH51">
        <f t="shared" si="20"/>
        <v>-10.604860643974257</v>
      </c>
      <c r="BJ51">
        <v>-1.9497954948693739</v>
      </c>
      <c r="BK51">
        <v>7.2053697925451772</v>
      </c>
      <c r="BL51">
        <v>-3.2649155401041767</v>
      </c>
      <c r="BM51">
        <v>-4.508868741088996</v>
      </c>
      <c r="BN51">
        <v>-4.5079343521935682</v>
      </c>
      <c r="BO51">
        <v>-2.8051867549193901</v>
      </c>
      <c r="BP51">
        <v>-10.600583642586955</v>
      </c>
      <c r="BR51">
        <f t="shared" si="21"/>
        <v>3.5888575742768491E-3</v>
      </c>
      <c r="BS51">
        <f t="shared" si="22"/>
        <v>5.2391351448484613E-2</v>
      </c>
      <c r="BT51">
        <f t="shared" si="23"/>
        <v>2.9465208979313484E-2</v>
      </c>
      <c r="BU51">
        <f t="shared" si="24"/>
        <v>2.8853070991127439E-2</v>
      </c>
      <c r="BV51">
        <f t="shared" si="25"/>
        <v>5.6197491523921173E-2</v>
      </c>
      <c r="BW51">
        <f t="shared" si="26"/>
        <v>2.9938818460288452E-2</v>
      </c>
      <c r="BX51">
        <f t="shared" si="27"/>
        <v>-4.2770013873028034E-3</v>
      </c>
      <c r="BZ51">
        <f t="shared" si="38"/>
        <v>-2.6788298746627248E-4</v>
      </c>
      <c r="CA51">
        <f t="shared" si="39"/>
        <v>-9.2462838365232614E-3</v>
      </c>
      <c r="CC51">
        <v>0.9872467655855508</v>
      </c>
      <c r="CD51">
        <v>3.4311617289798292E-2</v>
      </c>
      <c r="CG51">
        <f t="shared" si="40"/>
        <v>5.6434674114291282E-2</v>
      </c>
      <c r="CH51">
        <f t="shared" si="41"/>
        <v>3.5815181300194229E-3</v>
      </c>
      <c r="CJ51">
        <f t="shared" si="28"/>
        <v>-1.9575103007651782</v>
      </c>
      <c r="CK51">
        <f t="shared" si="29"/>
        <v>7.2167823310355237</v>
      </c>
      <c r="CL51">
        <f t="shared" si="30"/>
        <v>-3.2772904979399278</v>
      </c>
      <c r="CM51">
        <f t="shared" si="31"/>
        <v>-4.5906478420671695</v>
      </c>
      <c r="CN51">
        <f t="shared" si="32"/>
        <v>-2.8031484842150287</v>
      </c>
      <c r="CP51">
        <f t="shared" si="8"/>
        <v>-38.407743862332069</v>
      </c>
      <c r="CQ51">
        <f t="shared" si="33"/>
        <v>7.2577611439936618</v>
      </c>
      <c r="CR51">
        <f t="shared" si="9"/>
        <v>-39.696987556161837</v>
      </c>
      <c r="CS51">
        <f t="shared" si="10"/>
        <v>-40.941552895134841</v>
      </c>
      <c r="CT51">
        <f t="shared" si="11"/>
        <v>-40.913274085706618</v>
      </c>
      <c r="CU51">
        <f t="shared" si="12"/>
        <v>-39.236785161496073</v>
      </c>
    </row>
    <row r="52" spans="1:99" x14ac:dyDescent="0.2">
      <c r="A52">
        <f t="shared" si="42"/>
        <v>1989</v>
      </c>
      <c r="B52">
        <f t="shared" si="43"/>
        <v>-5.0336487967140662E-3</v>
      </c>
      <c r="C52">
        <f t="shared" si="34"/>
        <v>-2.7840665753850707E-3</v>
      </c>
      <c r="E52">
        <f t="shared" si="13"/>
        <v>0.11421341938016022</v>
      </c>
      <c r="F52">
        <f t="shared" si="35"/>
        <v>5.8192915711885847E-2</v>
      </c>
      <c r="I52">
        <f t="shared" si="36"/>
        <v>-7.2821662981517269E-3</v>
      </c>
      <c r="J52">
        <f t="shared" si="14"/>
        <v>-1.8133305109379279E-2</v>
      </c>
      <c r="K52">
        <f t="shared" si="15"/>
        <v>1.8151061572770709E-2</v>
      </c>
      <c r="L52">
        <f t="shared" si="16"/>
        <v>4.79020125296864E-3</v>
      </c>
      <c r="M52">
        <f t="shared" si="17"/>
        <v>-1.3360860319802069E-2</v>
      </c>
      <c r="N52">
        <f t="shared" si="18"/>
        <v>2.8949086098632964E-3</v>
      </c>
      <c r="O52">
        <f t="shared" si="19"/>
        <v>-3.4314995035159258E-2</v>
      </c>
      <c r="P52">
        <f t="shared" si="37"/>
        <v>-4.6432594186120307E-2</v>
      </c>
      <c r="AP52">
        <f>('Simulation USA HP'!AP52)</f>
        <v>1989</v>
      </c>
      <c r="AQ52">
        <f>('Simulation USA HP'!AQ52)</f>
        <v>23823.94</v>
      </c>
      <c r="AR52">
        <f>('Simulation USA HP'!AR52)</f>
        <v>127925.20699999999</v>
      </c>
      <c r="AS52">
        <f>('Simulation USA HP'!AS52)</f>
        <v>1852.08</v>
      </c>
      <c r="AT52">
        <f>('Simulation USA HP'!AT52)</f>
        <v>236927717.38055998</v>
      </c>
      <c r="AU52">
        <f>('Simulation USA HP'!AU52)</f>
        <v>6581.21</v>
      </c>
      <c r="AV52">
        <f>('Simulation USA HP'!AV52)</f>
        <v>1908.835</v>
      </c>
      <c r="AW52">
        <f>('Simulation USA HP'!AW52)</f>
        <v>2013.7849999999999</v>
      </c>
      <c r="AX52">
        <f>('Simulation USA HP'!AX52)</f>
        <v>10503.83</v>
      </c>
      <c r="AY52">
        <f>('Simulation USA HP'!AY52)</f>
        <v>2.5200115837312655E-5</v>
      </c>
      <c r="AZ52">
        <f>('Simulation USA HP'!AZ52)</f>
        <v>163693.18299999999</v>
      </c>
      <c r="BB52">
        <f t="shared" si="1"/>
        <v>-1.9273028827904268</v>
      </c>
      <c r="BC52">
        <f t="shared" si="2"/>
        <v>7.2775165433827924</v>
      </c>
      <c r="BD52">
        <f t="shared" si="3"/>
        <v>-3.2137752212512041</v>
      </c>
      <c r="BE52">
        <f t="shared" si="4"/>
        <v>-4.4515007319393183</v>
      </c>
      <c r="BF52">
        <f t="shared" si="5"/>
        <v>-4.397977804393129</v>
      </c>
      <c r="BG52">
        <f t="shared" si="6"/>
        <v>-2.7462538877013487</v>
      </c>
      <c r="BH52">
        <f t="shared" si="20"/>
        <v>-10.588661966738705</v>
      </c>
      <c r="BJ52">
        <v>-1.9348683142920571</v>
      </c>
      <c r="BK52">
        <v>7.2057513637053816</v>
      </c>
      <c r="BL52">
        <v>-3.2455957279679595</v>
      </c>
      <c r="BM52">
        <v>-4.4865387724548569</v>
      </c>
      <c r="BN52">
        <v>-4.5059277679041934</v>
      </c>
      <c r="BO52">
        <v>-2.7880135917963216</v>
      </c>
      <c r="BP52">
        <v>-10.582242829093474</v>
      </c>
      <c r="BR52">
        <f t="shared" si="21"/>
        <v>7.5654315016302487E-3</v>
      </c>
      <c r="BS52">
        <f t="shared" si="22"/>
        <v>7.1765179677410806E-2</v>
      </c>
      <c r="BT52">
        <f t="shared" si="23"/>
        <v>3.1820506716755403E-2</v>
      </c>
      <c r="BU52">
        <f t="shared" si="24"/>
        <v>3.5038040515538604E-2</v>
      </c>
      <c r="BV52">
        <f t="shared" si="25"/>
        <v>0.10794996351106434</v>
      </c>
      <c r="BW52">
        <f t="shared" si="26"/>
        <v>4.1759704094972872E-2</v>
      </c>
      <c r="BX52">
        <f t="shared" si="27"/>
        <v>-6.4191376452313875E-3</v>
      </c>
      <c r="BZ52">
        <f t="shared" si="38"/>
        <v>5.6197491523921173E-2</v>
      </c>
      <c r="CA52">
        <f t="shared" si="39"/>
        <v>-4.2770013873028034E-3</v>
      </c>
      <c r="CC52">
        <v>4180.2199825652588</v>
      </c>
      <c r="CD52">
        <v>54</v>
      </c>
      <c r="CG52">
        <f t="shared" si="40"/>
        <v>5.8192915711885847E-2</v>
      </c>
      <c r="CH52">
        <f t="shared" si="41"/>
        <v>-2.7840665753850707E-3</v>
      </c>
      <c r="CJ52">
        <f t="shared" si="28"/>
        <v>-1.9421504805902088</v>
      </c>
      <c r="CK52">
        <f t="shared" si="29"/>
        <v>7.2239024252781521</v>
      </c>
      <c r="CL52">
        <f t="shared" si="30"/>
        <v>-3.2637290330773387</v>
      </c>
      <c r="CM52">
        <f t="shared" si="31"/>
        <v>-4.532971366640977</v>
      </c>
      <c r="CN52">
        <f t="shared" si="32"/>
        <v>-2.7832233905433528</v>
      </c>
      <c r="CP52">
        <f t="shared" si="8"/>
        <v>-38.407180921320879</v>
      </c>
      <c r="CQ52">
        <f t="shared" si="33"/>
        <v>7.2775165433827924</v>
      </c>
      <c r="CR52">
        <f t="shared" si="9"/>
        <v>-39.693653259781655</v>
      </c>
      <c r="CS52">
        <f t="shared" si="10"/>
        <v>-40.93137877046977</v>
      </c>
      <c r="CT52">
        <f t="shared" si="11"/>
        <v>-40.87785584292358</v>
      </c>
      <c r="CU52">
        <f t="shared" si="12"/>
        <v>-39.226131926231801</v>
      </c>
    </row>
    <row r="53" spans="1:99" x14ac:dyDescent="0.2">
      <c r="A53">
        <f t="shared" si="42"/>
        <v>1990</v>
      </c>
      <c r="B53">
        <f t="shared" si="43"/>
        <v>-1.2395236535781583E-2</v>
      </c>
      <c r="C53">
        <f t="shared" si="34"/>
        <v>-8.1170824133577294E-3</v>
      </c>
      <c r="E53">
        <f t="shared" si="13"/>
        <v>0.14377060968626365</v>
      </c>
      <c r="F53">
        <f t="shared" si="35"/>
        <v>4.2646477393147988E-2</v>
      </c>
      <c r="I53">
        <f t="shared" si="36"/>
        <v>-7.4586706466929767E-3</v>
      </c>
      <c r="J53">
        <f t="shared" si="14"/>
        <v>-2.3911156334602807E-2</v>
      </c>
      <c r="K53">
        <f t="shared" si="15"/>
        <v>2.0161465329208317E-2</v>
      </c>
      <c r="L53">
        <f t="shared" si="16"/>
        <v>1.5513477120855583E-3</v>
      </c>
      <c r="M53">
        <f t="shared" si="17"/>
        <v>-1.8610117617122758E-2</v>
      </c>
      <c r="N53">
        <f t="shared" si="18"/>
        <v>2.1605687212061168E-3</v>
      </c>
      <c r="O53">
        <f t="shared" si="19"/>
        <v>-4.1885123262026536E-2</v>
      </c>
      <c r="P53">
        <f t="shared" si="37"/>
        <v>4.4683259463017377E-2</v>
      </c>
      <c r="AP53">
        <f>('Simulation USA HP'!AP53)</f>
        <v>1990</v>
      </c>
      <c r="AQ53">
        <f>('Simulation USA HP'!AQ53)</f>
        <v>24437.43</v>
      </c>
      <c r="AR53">
        <f>('Simulation USA HP'!AR53)</f>
        <v>129401.683</v>
      </c>
      <c r="AS53">
        <f>('Simulation USA HP'!AS53)</f>
        <v>1836.18</v>
      </c>
      <c r="AT53">
        <f>('Simulation USA HP'!AT53)</f>
        <v>237604782.29094002</v>
      </c>
      <c r="AU53">
        <f>('Simulation USA HP'!AU53)</f>
        <v>6713.76</v>
      </c>
      <c r="AV53">
        <f>('Simulation USA HP'!AV53)</f>
        <v>1889.23</v>
      </c>
      <c r="AW53">
        <f>('Simulation USA HP'!AW53)</f>
        <v>2098.9799999999996</v>
      </c>
      <c r="AX53">
        <f>('Simulation USA HP'!AX53)</f>
        <v>10701.97</v>
      </c>
      <c r="AY53">
        <f>('Simulation USA HP'!AY53)</f>
        <v>2.548361670276277E-5</v>
      </c>
      <c r="AZ53">
        <f>('Simulation USA HP'!AZ53)</f>
        <v>165198.49100000001</v>
      </c>
      <c r="BB53">
        <f t="shared" si="1"/>
        <v>-1.9110317533712382</v>
      </c>
      <c r="BC53">
        <f t="shared" si="2"/>
        <v>7.2712162670926004</v>
      </c>
      <c r="BD53">
        <f t="shared" si="3"/>
        <v>-3.2029885749456257</v>
      </c>
      <c r="BE53">
        <f t="shared" si="4"/>
        <v>-4.4709783880113942</v>
      </c>
      <c r="BF53">
        <f t="shared" si="5"/>
        <v>-4.3656962142163236</v>
      </c>
      <c r="BG53">
        <f t="shared" si="6"/>
        <v>-2.7367198899917611</v>
      </c>
      <c r="BH53">
        <f t="shared" si="20"/>
        <v>-10.577474794524653</v>
      </c>
      <c r="BJ53">
        <v>-1.9199411337147403</v>
      </c>
      <c r="BK53">
        <v>7.206132934865586</v>
      </c>
      <c r="BL53">
        <v>-3.2262759158317422</v>
      </c>
      <c r="BM53">
        <v>-4.4642088038207106</v>
      </c>
      <c r="BN53">
        <v>-4.5039211836148176</v>
      </c>
      <c r="BO53">
        <v>-2.770840428673246</v>
      </c>
      <c r="BP53">
        <v>-10.563902015599993</v>
      </c>
      <c r="BR53">
        <f t="shared" si="21"/>
        <v>8.9093803435020824E-3</v>
      </c>
      <c r="BS53">
        <f t="shared" si="22"/>
        <v>6.5083332227014346E-2</v>
      </c>
      <c r="BT53">
        <f t="shared" si="23"/>
        <v>2.3287340886116503E-2</v>
      </c>
      <c r="BU53">
        <f t="shared" si="24"/>
        <v>-6.7695841906836307E-3</v>
      </c>
      <c r="BV53">
        <f t="shared" si="25"/>
        <v>0.13822496939849405</v>
      </c>
      <c r="BW53">
        <f t="shared" si="26"/>
        <v>3.4120538681484902E-2</v>
      </c>
      <c r="BX53">
        <f t="shared" si="27"/>
        <v>-1.3572778924659801E-2</v>
      </c>
      <c r="BZ53">
        <f t="shared" si="38"/>
        <v>0.10794996351106434</v>
      </c>
      <c r="CA53">
        <f t="shared" si="39"/>
        <v>-6.4191376452313875E-3</v>
      </c>
      <c r="CC53">
        <v>4.9213189813859604</v>
      </c>
      <c r="CD53">
        <v>6.3573502376245608E-2</v>
      </c>
      <c r="CG53">
        <f t="shared" si="40"/>
        <v>4.2646477393147988E-2</v>
      </c>
      <c r="CH53">
        <f t="shared" si="41"/>
        <v>-8.1170824133577294E-3</v>
      </c>
      <c r="CJ53">
        <f t="shared" si="28"/>
        <v>-1.9273998043614333</v>
      </c>
      <c r="CK53">
        <f t="shared" si="29"/>
        <v>7.226294400194794</v>
      </c>
      <c r="CL53">
        <f t="shared" si="30"/>
        <v>-3.2501870721663448</v>
      </c>
      <c r="CM53">
        <f t="shared" si="31"/>
        <v>-4.4195255443576933</v>
      </c>
      <c r="CN53">
        <f t="shared" si="32"/>
        <v>-2.7692890809611606</v>
      </c>
      <c r="CP53">
        <f t="shared" si="8"/>
        <v>-38.409250605395172</v>
      </c>
      <c r="CQ53">
        <f t="shared" si="33"/>
        <v>7.2712162670926004</v>
      </c>
      <c r="CR53">
        <f t="shared" si="9"/>
        <v>-39.70120742696956</v>
      </c>
      <c r="CS53">
        <f t="shared" si="10"/>
        <v>-40.969197240035328</v>
      </c>
      <c r="CT53">
        <f t="shared" si="11"/>
        <v>-40.863915066240253</v>
      </c>
      <c r="CU53">
        <f t="shared" si="12"/>
        <v>-39.234938742015693</v>
      </c>
    </row>
    <row r="54" spans="1:99" x14ac:dyDescent="0.2">
      <c r="A54">
        <f t="shared" si="42"/>
        <v>1991</v>
      </c>
      <c r="B54">
        <f t="shared" si="43"/>
        <v>-3.4550485875034093E-2</v>
      </c>
      <c r="C54">
        <f t="shared" si="34"/>
        <v>-2.4015636419786136E-2</v>
      </c>
      <c r="E54">
        <f t="shared" si="13"/>
        <v>0.16532265657097778</v>
      </c>
      <c r="F54">
        <f t="shared" si="35"/>
        <v>3.80286990598772E-2</v>
      </c>
      <c r="I54">
        <f t="shared" si="36"/>
        <v>-9.0517552306650182E-3</v>
      </c>
      <c r="J54">
        <f t="shared" si="14"/>
        <v>-3.5139024317306686E-2</v>
      </c>
      <c r="K54">
        <f t="shared" si="15"/>
        <v>1.63860637154578E-2</v>
      </c>
      <c r="L54">
        <f t="shared" si="16"/>
        <v>-1.4444585354098597E-2</v>
      </c>
      <c r="M54">
        <f t="shared" si="17"/>
        <v>-3.0830649069556397E-2</v>
      </c>
      <c r="N54">
        <f t="shared" si="18"/>
        <v>-1.2931805041347644E-3</v>
      </c>
      <c r="O54">
        <f t="shared" si="19"/>
        <v>-4.9747216851091215E-2</v>
      </c>
      <c r="P54">
        <f t="shared" si="37"/>
        <v>0.30556031493627683</v>
      </c>
      <c r="AP54">
        <f>('Simulation USA HP'!AP54)</f>
        <v>1991</v>
      </c>
      <c r="AQ54">
        <f>('Simulation USA HP'!AQ54)</f>
        <v>25002.52</v>
      </c>
      <c r="AR54">
        <f>('Simulation USA HP'!AR54)</f>
        <v>128197.804</v>
      </c>
      <c r="AS54">
        <f>('Simulation USA HP'!AS54)</f>
        <v>1827.74</v>
      </c>
      <c r="AT54">
        <f>('Simulation USA HP'!AT54)</f>
        <v>234312254.28296</v>
      </c>
      <c r="AU54">
        <f>('Simulation USA HP'!AU54)</f>
        <v>6725.82</v>
      </c>
      <c r="AV54">
        <f>('Simulation USA HP'!AV54)</f>
        <v>1789.973</v>
      </c>
      <c r="AW54">
        <f>('Simulation USA HP'!AW54)</f>
        <v>2174.6370000000006</v>
      </c>
      <c r="AX54">
        <f>('Simulation USA HP'!AX54)</f>
        <v>10690.43</v>
      </c>
      <c r="AY54">
        <f>('Simulation USA HP'!AY54)</f>
        <v>2.5391083360767146E-5</v>
      </c>
      <c r="AZ54">
        <f>('Simulation USA HP'!AZ54)</f>
        <v>167061.79699999999</v>
      </c>
      <c r="BB54">
        <f t="shared" si="1"/>
        <v>-1.8993871660960762</v>
      </c>
      <c r="BC54">
        <f t="shared" si="2"/>
        <v>7.24604613892107</v>
      </c>
      <c r="BD54">
        <f t="shared" si="3"/>
        <v>-3.2124099347441279</v>
      </c>
      <c r="BE54">
        <f t="shared" si="4"/>
        <v>-4.5361632499442788</v>
      </c>
      <c r="BF54">
        <f t="shared" si="5"/>
        <v>-4.3415020318241542</v>
      </c>
      <c r="BG54">
        <f t="shared" si="6"/>
        <v>-2.7490148371474414</v>
      </c>
      <c r="BH54">
        <f t="shared" si="20"/>
        <v>-10.581112494360529</v>
      </c>
      <c r="BJ54">
        <v>-1.9050139531374235</v>
      </c>
      <c r="BK54">
        <v>7.2065145060257896</v>
      </c>
      <c r="BL54">
        <v>-3.206956103695525</v>
      </c>
      <c r="BM54">
        <v>-4.4418788351865715</v>
      </c>
      <c r="BN54">
        <v>-4.5019145993254419</v>
      </c>
      <c r="BO54">
        <v>-2.7536672655501775</v>
      </c>
      <c r="BP54">
        <v>-10.545561202106512</v>
      </c>
      <c r="BR54">
        <f t="shared" si="21"/>
        <v>5.6267870413473364E-3</v>
      </c>
      <c r="BS54">
        <f t="shared" si="22"/>
        <v>3.9531632895280389E-2</v>
      </c>
      <c r="BT54">
        <f t="shared" si="23"/>
        <v>-5.4538310486029751E-3</v>
      </c>
      <c r="BU54">
        <f t="shared" si="24"/>
        <v>-9.4284414757707324E-2</v>
      </c>
      <c r="BV54">
        <f t="shared" si="25"/>
        <v>0.16041256750128774</v>
      </c>
      <c r="BW54">
        <f t="shared" si="26"/>
        <v>4.652428402736053E-3</v>
      </c>
      <c r="BX54">
        <f t="shared" si="27"/>
        <v>-3.5551292254016431E-2</v>
      </c>
      <c r="BZ54">
        <f t="shared" si="38"/>
        <v>0.13822496939849405</v>
      </c>
      <c r="CA54">
        <f t="shared" si="39"/>
        <v>-1.3572778924659801E-2</v>
      </c>
      <c r="CG54">
        <f t="shared" si="40"/>
        <v>3.80286990598772E-2</v>
      </c>
      <c r="CH54">
        <f t="shared" si="41"/>
        <v>-2.4015636419786136E-2</v>
      </c>
      <c r="CJ54">
        <f t="shared" si="28"/>
        <v>-1.9140657083680885</v>
      </c>
      <c r="CK54">
        <f t="shared" si="29"/>
        <v>7.2229005697412472</v>
      </c>
      <c r="CL54">
        <f t="shared" si="30"/>
        <v>-3.2420951280128318</v>
      </c>
      <c r="CM54">
        <f t="shared" si="31"/>
        <v>-4.1363185202502946</v>
      </c>
      <c r="CN54">
        <f t="shared" si="32"/>
        <v>-2.7681118509042761</v>
      </c>
      <c r="CP54">
        <f t="shared" si="8"/>
        <v>-38.415946831613489</v>
      </c>
      <c r="CQ54">
        <f t="shared" si="33"/>
        <v>7.24604613892107</v>
      </c>
      <c r="CR54">
        <f t="shared" si="9"/>
        <v>-39.728969600261543</v>
      </c>
      <c r="CS54">
        <f t="shared" si="10"/>
        <v>-41.052722915461693</v>
      </c>
      <c r="CT54">
        <f t="shared" si="11"/>
        <v>-40.858061697341569</v>
      </c>
      <c r="CU54">
        <f t="shared" si="12"/>
        <v>-39.265574502664855</v>
      </c>
    </row>
    <row r="55" spans="1:99" x14ac:dyDescent="0.2">
      <c r="A55">
        <f t="shared" si="42"/>
        <v>1992</v>
      </c>
      <c r="B55">
        <f t="shared" si="43"/>
        <v>-5.0827357454506679E-3</v>
      </c>
      <c r="C55">
        <f t="shared" si="34"/>
        <v>2.4282106647708569E-2</v>
      </c>
      <c r="E55">
        <f t="shared" si="13"/>
        <v>0.164739521794869</v>
      </c>
      <c r="F55">
        <f t="shared" si="35"/>
        <v>1.8363462966908245E-2</v>
      </c>
      <c r="I55">
        <f t="shared" si="36"/>
        <v>-1.4627849787973051E-2</v>
      </c>
      <c r="J55">
        <f t="shared" si="14"/>
        <v>-2.8035666020203596E-2</v>
      </c>
      <c r="K55">
        <f t="shared" si="15"/>
        <v>2.8394564619913874E-2</v>
      </c>
      <c r="L55">
        <f t="shared" si="16"/>
        <v>7.8246598406896337E-3</v>
      </c>
      <c r="M55">
        <f t="shared" si="17"/>
        <v>-2.0569904779224241E-2</v>
      </c>
      <c r="N55">
        <f t="shared" si="18"/>
        <v>5.3840278770357743E-3</v>
      </c>
      <c r="O55">
        <f t="shared" si="19"/>
        <v>-5.3349449371930271E-2</v>
      </c>
      <c r="P55">
        <f t="shared" si="37"/>
        <v>-0.1557643589452658</v>
      </c>
      <c r="AP55">
        <f>('Simulation USA HP'!AP55)</f>
        <v>1992</v>
      </c>
      <c r="AQ55">
        <f>('Simulation USA HP'!AQ55)</f>
        <v>25449.38</v>
      </c>
      <c r="AR55">
        <f>('Simulation USA HP'!AR55)</f>
        <v>128843.762</v>
      </c>
      <c r="AS55">
        <f>('Simulation USA HP'!AS55)</f>
        <v>1815.51</v>
      </c>
      <c r="AT55">
        <f>('Simulation USA HP'!AT55)</f>
        <v>233917138.34862</v>
      </c>
      <c r="AU55">
        <f>('Simulation USA HP'!AU55)</f>
        <v>6973.39</v>
      </c>
      <c r="AV55">
        <f>('Simulation USA HP'!AV55)</f>
        <v>1888.521</v>
      </c>
      <c r="AW55">
        <f>('Simulation USA HP'!AW55)</f>
        <v>2205.0390000000007</v>
      </c>
      <c r="AX55">
        <f>('Simulation USA HP'!AX55)</f>
        <v>11066.95</v>
      </c>
      <c r="AY55">
        <f>('Simulation USA HP'!AY55)</f>
        <v>2.6638481335676606E-5</v>
      </c>
      <c r="AZ55">
        <f>('Simulation USA HP'!AZ55)</f>
        <v>169061.24799999999</v>
      </c>
      <c r="BB55">
        <f t="shared" si="1"/>
        <v>-1.893569682261431</v>
      </c>
      <c r="BC55">
        <f t="shared" si="2"/>
        <v>7.2324611585388467</v>
      </c>
      <c r="BD55">
        <f t="shared" si="3"/>
        <v>-3.188159586777469</v>
      </c>
      <c r="BE55">
        <f t="shared" si="4"/>
        <v>-4.4944670804230871</v>
      </c>
      <c r="BF55">
        <f t="shared" si="5"/>
        <v>-4.3395158676508681</v>
      </c>
      <c r="BG55">
        <f t="shared" si="6"/>
        <v>-2.7262978741318573</v>
      </c>
      <c r="BH55">
        <f t="shared" si="20"/>
        <v>-10.533153720836088</v>
      </c>
      <c r="BJ55">
        <v>-1.8900867725601067</v>
      </c>
      <c r="BK55">
        <v>7.206896077185994</v>
      </c>
      <c r="BL55">
        <v>-3.1876362915593077</v>
      </c>
      <c r="BM55">
        <v>-4.4195488665524252</v>
      </c>
      <c r="BN55">
        <v>-4.4999080150360662</v>
      </c>
      <c r="BO55">
        <v>-2.7364941024271019</v>
      </c>
      <c r="BP55">
        <v>-10.527220388613031</v>
      </c>
      <c r="BR55">
        <f t="shared" si="21"/>
        <v>-3.4829097013242549E-3</v>
      </c>
      <c r="BS55">
        <f t="shared" si="22"/>
        <v>2.5565081352852737E-2</v>
      </c>
      <c r="BT55">
        <f t="shared" si="23"/>
        <v>-5.2329521816130153E-4</v>
      </c>
      <c r="BU55">
        <f t="shared" si="24"/>
        <v>-7.4918213870661887E-2</v>
      </c>
      <c r="BV55">
        <f t="shared" si="25"/>
        <v>0.16039214738519814</v>
      </c>
      <c r="BW55">
        <f t="shared" si="26"/>
        <v>1.019622829524458E-2</v>
      </c>
      <c r="BX55">
        <f t="shared" si="27"/>
        <v>-5.9333322230568086E-3</v>
      </c>
      <c r="BZ55">
        <f t="shared" si="38"/>
        <v>0.16041256750128774</v>
      </c>
      <c r="CA55">
        <f t="shared" si="39"/>
        <v>-3.5551292254016431E-2</v>
      </c>
      <c r="CG55">
        <f t="shared" si="40"/>
        <v>1.8363462966908245E-2</v>
      </c>
      <c r="CH55">
        <f t="shared" si="41"/>
        <v>2.4282106647708569E-2</v>
      </c>
      <c r="CJ55">
        <f t="shared" si="28"/>
        <v>-1.9047146223480798</v>
      </c>
      <c r="CK55">
        <f t="shared" si="29"/>
        <v>7.235290641805908</v>
      </c>
      <c r="CL55">
        <f t="shared" si="30"/>
        <v>-3.2156719575795112</v>
      </c>
      <c r="CM55">
        <f t="shared" si="31"/>
        <v>-4.5753132254976911</v>
      </c>
      <c r="CN55">
        <f t="shared" si="32"/>
        <v>-2.7286694425864124</v>
      </c>
      <c r="CP55">
        <f t="shared" si="8"/>
        <v>-38.428470161272323</v>
      </c>
      <c r="CQ55">
        <f t="shared" si="33"/>
        <v>7.2324611585388467</v>
      </c>
      <c r="CR55">
        <f t="shared" si="9"/>
        <v>-39.72306006578836</v>
      </c>
      <c r="CS55">
        <f t="shared" si="10"/>
        <v>-41.029367559433979</v>
      </c>
      <c r="CT55">
        <f t="shared" si="11"/>
        <v>-40.874416346661761</v>
      </c>
      <c r="CU55">
        <f t="shared" si="12"/>
        <v>-39.261198353142753</v>
      </c>
    </row>
    <row r="56" spans="1:99" x14ac:dyDescent="0.2">
      <c r="A56">
        <f t="shared" si="42"/>
        <v>1993</v>
      </c>
      <c r="B56">
        <f t="shared" si="43"/>
        <v>-1.2428166091267255E-2</v>
      </c>
      <c r="C56">
        <f t="shared" si="34"/>
        <v>-8.1082924249149934E-3</v>
      </c>
      <c r="E56">
        <f t="shared" si="13"/>
        <v>0.13212719384187571</v>
      </c>
      <c r="F56">
        <f t="shared" si="35"/>
        <v>-1.3732559646800341E-2</v>
      </c>
      <c r="I56">
        <f t="shared" si="36"/>
        <v>-1.3909197994978076E-2</v>
      </c>
      <c r="J56">
        <f t="shared" si="14"/>
        <v>-2.6912470285105718E-2</v>
      </c>
      <c r="K56">
        <f t="shared" si="15"/>
        <v>2.0681016277626953E-2</v>
      </c>
      <c r="L56">
        <f t="shared" si="16"/>
        <v>-7.9381015498996947E-4</v>
      </c>
      <c r="M56">
        <f t="shared" si="17"/>
        <v>-2.1474826432616924E-2</v>
      </c>
      <c r="N56">
        <f t="shared" si="18"/>
        <v>3.1450209761178433E-3</v>
      </c>
      <c r="O56">
        <f t="shared" si="19"/>
        <v>-4.5349617413546858E-2</v>
      </c>
      <c r="P56">
        <f t="shared" si="37"/>
        <v>-4.9541787177600709E-2</v>
      </c>
      <c r="AP56">
        <f>('Simulation USA HP'!AP56)</f>
        <v>1993</v>
      </c>
      <c r="AQ56">
        <f>('Simulation USA HP'!AQ56)</f>
        <v>25933.11</v>
      </c>
      <c r="AR56">
        <f>('Simulation USA HP'!AR56)</f>
        <v>130527.072</v>
      </c>
      <c r="AS56">
        <f>('Simulation USA HP'!AS56)</f>
        <v>1831.55</v>
      </c>
      <c r="AT56">
        <f>('Simulation USA HP'!AT56)</f>
        <v>239066858.7216</v>
      </c>
      <c r="AU56">
        <f>('Simulation USA HP'!AU56)</f>
        <v>7216.27</v>
      </c>
      <c r="AV56">
        <f>('Simulation USA HP'!AV56)</f>
        <v>1990.1130000000001</v>
      </c>
      <c r="AW56">
        <f>('Simulation USA HP'!AW56)</f>
        <v>2165.2170000000006</v>
      </c>
      <c r="AX56">
        <f>('Simulation USA HP'!AX56)</f>
        <v>11371.6</v>
      </c>
      <c r="AY56">
        <f>('Simulation USA HP'!AY56)</f>
        <v>2.6936436460571824E-5</v>
      </c>
      <c r="AZ56">
        <f>('Simulation USA HP'!AZ56)</f>
        <v>171082.171</v>
      </c>
      <c r="BB56">
        <f t="shared" si="1"/>
        <v>-1.8866234425938342</v>
      </c>
      <c r="BC56">
        <f t="shared" si="2"/>
        <v>7.2423545621499263</v>
      </c>
      <c r="BD56">
        <f t="shared" si="3"/>
        <v>-3.1658057743360248</v>
      </c>
      <c r="BE56">
        <f t="shared" si="4"/>
        <v>-4.4539525522039423</v>
      </c>
      <c r="BF56">
        <f t="shared" si="5"/>
        <v>-4.3696233858692457</v>
      </c>
      <c r="BG56">
        <f t="shared" si="6"/>
        <v>-2.7110249541895195</v>
      </c>
      <c r="BH56">
        <f t="shared" si="20"/>
        <v>-10.522030672621845</v>
      </c>
      <c r="BJ56">
        <v>-1.8751595919827899</v>
      </c>
      <c r="BK56">
        <v>7.2072776483461984</v>
      </c>
      <c r="BL56">
        <v>-3.1683164794230905</v>
      </c>
      <c r="BM56">
        <v>-4.397218897918286</v>
      </c>
      <c r="BN56">
        <v>-4.4979014307466905</v>
      </c>
      <c r="BO56">
        <v>-2.7193209393040334</v>
      </c>
      <c r="BP56">
        <v>-10.508879575119558</v>
      </c>
      <c r="BR56">
        <f t="shared" si="21"/>
        <v>-1.1463850611044268E-2</v>
      </c>
      <c r="BS56">
        <f t="shared" si="22"/>
        <v>3.5076913803727905E-2</v>
      </c>
      <c r="BT56">
        <f t="shared" si="23"/>
        <v>2.5107050870656344E-3</v>
      </c>
      <c r="BU56">
        <f t="shared" si="24"/>
        <v>-5.6733654285656243E-2</v>
      </c>
      <c r="BV56">
        <f t="shared" si="25"/>
        <v>0.12827804487744476</v>
      </c>
      <c r="BW56">
        <f t="shared" si="26"/>
        <v>8.2959851145139041E-3</v>
      </c>
      <c r="BX56">
        <f t="shared" si="27"/>
        <v>-1.3151097502287712E-2</v>
      </c>
      <c r="BZ56">
        <f t="shared" si="38"/>
        <v>0.16039214738519814</v>
      </c>
      <c r="CA56">
        <f t="shared" si="39"/>
        <v>-5.9333322230568086E-3</v>
      </c>
      <c r="CG56">
        <f t="shared" si="40"/>
        <v>-1.3732559646800341E-2</v>
      </c>
      <c r="CH56">
        <f t="shared" si="41"/>
        <v>-8.1082924249149934E-3</v>
      </c>
      <c r="CJ56">
        <f t="shared" si="28"/>
        <v>-1.8890687899777681</v>
      </c>
      <c r="CK56">
        <f t="shared" si="29"/>
        <v>7.2279586646238254</v>
      </c>
      <c r="CL56">
        <f t="shared" si="30"/>
        <v>-3.1952289497081963</v>
      </c>
      <c r="CM56">
        <f t="shared" si="31"/>
        <v>-4.446760685095887</v>
      </c>
      <c r="CN56">
        <f t="shared" si="32"/>
        <v>-2.7201147494590234</v>
      </c>
      <c r="CP56">
        <f t="shared" si="8"/>
        <v>-38.439864735098205</v>
      </c>
      <c r="CQ56">
        <f t="shared" si="33"/>
        <v>7.2423545621499263</v>
      </c>
      <c r="CR56">
        <f t="shared" si="9"/>
        <v>-39.719047066840389</v>
      </c>
      <c r="CS56">
        <f t="shared" si="10"/>
        <v>-41.007193844708311</v>
      </c>
      <c r="CT56">
        <f t="shared" si="11"/>
        <v>-40.922864678373614</v>
      </c>
      <c r="CU56">
        <f t="shared" si="12"/>
        <v>-39.264266246693886</v>
      </c>
    </row>
    <row r="57" spans="1:99" x14ac:dyDescent="0.2">
      <c r="A57">
        <f t="shared" si="42"/>
        <v>1994</v>
      </c>
      <c r="B57">
        <f t="shared" si="43"/>
        <v>-9.7292565860721252E-3</v>
      </c>
      <c r="C57">
        <f t="shared" si="34"/>
        <v>8.33580064794762E-4</v>
      </c>
      <c r="E57">
        <f t="shared" si="13"/>
        <v>0.11652017453464819</v>
      </c>
      <c r="F57">
        <f t="shared" si="35"/>
        <v>-4.6474634501626755E-4</v>
      </c>
      <c r="I57">
        <f t="shared" si="36"/>
        <v>-1.4602166931617828E-2</v>
      </c>
      <c r="J57">
        <f t="shared" si="14"/>
        <v>-2.479958379560343E-2</v>
      </c>
      <c r="K57">
        <f t="shared" si="15"/>
        <v>1.949115168159821E-2</v>
      </c>
      <c r="L57">
        <f t="shared" si="16"/>
        <v>-1.8363845316243452E-4</v>
      </c>
      <c r="M57">
        <f t="shared" si="17"/>
        <v>-1.9674790134760645E-2</v>
      </c>
      <c r="N57">
        <f t="shared" si="18"/>
        <v>3.4575092298250948E-3</v>
      </c>
      <c r="O57">
        <f t="shared" si="19"/>
        <v>-4.2175965421740041E-2</v>
      </c>
      <c r="P57">
        <f t="shared" si="37"/>
        <v>-9.3947873102531346E-2</v>
      </c>
      <c r="AP57">
        <f>('Simulation USA HP'!AP57)</f>
        <v>1994</v>
      </c>
      <c r="AQ57">
        <f>('Simulation USA HP'!AQ57)</f>
        <v>26470.12</v>
      </c>
      <c r="AR57">
        <f>('Simulation USA HP'!AR57)</f>
        <v>133336.83199999999</v>
      </c>
      <c r="AS57">
        <f>('Simulation USA HP'!AS57)</f>
        <v>1850.24</v>
      </c>
      <c r="AT57">
        <f>('Simulation USA HP'!AT57)</f>
        <v>246705140.03968</v>
      </c>
      <c r="AU57">
        <f>('Simulation USA HP'!AU57)</f>
        <v>7495.89</v>
      </c>
      <c r="AV57">
        <f>('Simulation USA HP'!AV57)</f>
        <v>2169.9169999999999</v>
      </c>
      <c r="AW57">
        <f>('Simulation USA HP'!AW57)</f>
        <v>2163.893</v>
      </c>
      <c r="AX57">
        <f>('Simulation USA HP'!AX57)</f>
        <v>11829.7</v>
      </c>
      <c r="AY57">
        <f>('Simulation USA HP'!AY57)</f>
        <v>2.7512160647762966E-5</v>
      </c>
      <c r="AZ57">
        <f>('Simulation USA HP'!AZ57)</f>
        <v>173242.372</v>
      </c>
      <c r="BB57">
        <f t="shared" si="1"/>
        <v>-1.8786750585778749</v>
      </c>
      <c r="BC57">
        <f t="shared" si="2"/>
        <v>7.2612575292428509</v>
      </c>
      <c r="BD57">
        <f t="shared" si="3"/>
        <v>-3.1403367379052982</v>
      </c>
      <c r="BE57">
        <f t="shared" si="4"/>
        <v>-4.3800026902677489</v>
      </c>
      <c r="BF57">
        <f t="shared" si="5"/>
        <v>-4.3827826939502668</v>
      </c>
      <c r="BG57">
        <f t="shared" si="6"/>
        <v>-2.6840782898280695</v>
      </c>
      <c r="BH57">
        <f t="shared" si="20"/>
        <v>-10.500882445662532</v>
      </c>
      <c r="BJ57">
        <v>-1.8602324114054696</v>
      </c>
      <c r="BK57">
        <v>7.207659219506402</v>
      </c>
      <c r="BL57">
        <v>-3.1489966672868661</v>
      </c>
      <c r="BM57">
        <v>-4.3748889292841397</v>
      </c>
      <c r="BN57">
        <v>-4.4958948464573156</v>
      </c>
      <c r="BO57">
        <v>-2.7021477761809649</v>
      </c>
      <c r="BP57">
        <v>-10.490538761626077</v>
      </c>
      <c r="BR57">
        <f t="shared" si="21"/>
        <v>-1.8442647172405291E-2</v>
      </c>
      <c r="BS57">
        <f t="shared" si="22"/>
        <v>5.3598309736448968E-2</v>
      </c>
      <c r="BT57">
        <f t="shared" si="23"/>
        <v>8.659929381567899E-3</v>
      </c>
      <c r="BU57">
        <f t="shared" si="24"/>
        <v>-5.1137609836091613E-3</v>
      </c>
      <c r="BV57">
        <f t="shared" si="25"/>
        <v>0.11311215250704887</v>
      </c>
      <c r="BW57">
        <f t="shared" si="26"/>
        <v>1.8069486352895403E-2</v>
      </c>
      <c r="BX57">
        <f t="shared" si="27"/>
        <v>-1.0343684036454803E-2</v>
      </c>
      <c r="BZ57">
        <f t="shared" si="38"/>
        <v>0.12827804487744476</v>
      </c>
      <c r="CA57">
        <f t="shared" si="39"/>
        <v>-1.3151097502287712E-2</v>
      </c>
      <c r="CG57">
        <f t="shared" si="40"/>
        <v>-4.6474634501626755E-4</v>
      </c>
      <c r="CH57">
        <f t="shared" si="41"/>
        <v>8.33580064794762E-4</v>
      </c>
      <c r="CJ57">
        <f t="shared" si="28"/>
        <v>-1.8748345783370874</v>
      </c>
      <c r="CK57">
        <f t="shared" si="29"/>
        <v>7.2271503711880003</v>
      </c>
      <c r="CL57">
        <f t="shared" si="30"/>
        <v>-3.1737962510824698</v>
      </c>
      <c r="CM57">
        <f t="shared" si="31"/>
        <v>-4.4688368023866714</v>
      </c>
      <c r="CN57">
        <f t="shared" si="32"/>
        <v>-2.7023314146341275</v>
      </c>
      <c r="CP57">
        <f t="shared" si="8"/>
        <v>-38.450257164575724</v>
      </c>
      <c r="CQ57">
        <f t="shared" si="33"/>
        <v>7.2612575292428509</v>
      </c>
      <c r="CR57">
        <f t="shared" si="9"/>
        <v>-39.711918843903149</v>
      </c>
      <c r="CS57">
        <f t="shared" si="10"/>
        <v>-40.9515847962656</v>
      </c>
      <c r="CT57">
        <f t="shared" si="11"/>
        <v>-40.954364799948117</v>
      </c>
      <c r="CU57">
        <f t="shared" si="12"/>
        <v>-39.25566039582592</v>
      </c>
    </row>
    <row r="58" spans="1:99" x14ac:dyDescent="0.2">
      <c r="A58">
        <f t="shared" si="42"/>
        <v>1995</v>
      </c>
      <c r="B58">
        <f t="shared" si="43"/>
        <v>-1.8245233213318137E-2</v>
      </c>
      <c r="C58">
        <f t="shared" si="34"/>
        <v>-9.9762297820506877E-3</v>
      </c>
      <c r="E58">
        <f t="shared" si="13"/>
        <v>0.11673002400960956</v>
      </c>
      <c r="F58">
        <f t="shared" si="35"/>
        <v>1.3563499371739451E-2</v>
      </c>
      <c r="I58">
        <f t="shared" si="36"/>
        <v>-1.4662521994317772E-2</v>
      </c>
      <c r="J58">
        <f t="shared" si="14"/>
        <v>-2.7937965804917121E-2</v>
      </c>
      <c r="K58">
        <f t="shared" si="15"/>
        <v>1.6621432391423659E-2</v>
      </c>
      <c r="L58">
        <f t="shared" si="16"/>
        <v>-6.946272859104795E-3</v>
      </c>
      <c r="M58">
        <f t="shared" si="17"/>
        <v>-2.3567705250528453E-2</v>
      </c>
      <c r="N58">
        <f t="shared" si="18"/>
        <v>1.8503276977600981E-3</v>
      </c>
      <c r="O58">
        <f t="shared" si="19"/>
        <v>-4.2755989753655056E-2</v>
      </c>
      <c r="P58">
        <f t="shared" si="37"/>
        <v>1.4736744152982966E-2</v>
      </c>
      <c r="AP58">
        <f>('Simulation USA HP'!AP58)</f>
        <v>1995</v>
      </c>
      <c r="AQ58">
        <f>('Simulation USA HP'!AQ58)</f>
        <v>27078.35</v>
      </c>
      <c r="AR58">
        <f>('Simulation USA HP'!AR58)</f>
        <v>135178.18400000001</v>
      </c>
      <c r="AS58">
        <f>('Simulation USA HP'!AS58)</f>
        <v>1860.37</v>
      </c>
      <c r="AT58">
        <f>('Simulation USA HP'!AT58)</f>
        <v>251481438.16808</v>
      </c>
      <c r="AU58">
        <f>('Simulation USA HP'!AU58)</f>
        <v>7717.1</v>
      </c>
      <c r="AV58">
        <f>('Simulation USA HP'!AV58)</f>
        <v>2232.0749999999998</v>
      </c>
      <c r="AW58">
        <f>('Simulation USA HP'!AW58)</f>
        <v>2198.0850000000009</v>
      </c>
      <c r="AX58">
        <f>('Simulation USA HP'!AX58)</f>
        <v>12147.26</v>
      </c>
      <c r="AY58">
        <f>('Simulation USA HP'!AY58)</f>
        <v>2.7786357640486526E-5</v>
      </c>
      <c r="AZ58">
        <f>('Simulation USA HP'!AZ58)</f>
        <v>175521.61799999999</v>
      </c>
      <c r="BB58">
        <f t="shared" si="1"/>
        <v>-1.8690276991954695</v>
      </c>
      <c r="BC58">
        <f t="shared" si="2"/>
        <v>7.267362246490439</v>
      </c>
      <c r="BD58">
        <f t="shared" si="3"/>
        <v>-3.1243235690120983</v>
      </c>
      <c r="BE58">
        <f t="shared" si="4"/>
        <v>-4.3648305687020672</v>
      </c>
      <c r="BF58">
        <f t="shared" si="5"/>
        <v>-4.3801756880538605</v>
      </c>
      <c r="BG58">
        <f t="shared" si="6"/>
        <v>-2.6706585848560613</v>
      </c>
      <c r="BH58">
        <f t="shared" si="20"/>
        <v>-10.490965390072812</v>
      </c>
      <c r="BJ58">
        <v>-1.8453052308281528</v>
      </c>
      <c r="BK58">
        <v>7.2080407906666064</v>
      </c>
      <c r="BL58">
        <v>-3.1296768551506489</v>
      </c>
      <c r="BM58">
        <v>-4.3525589606500006</v>
      </c>
      <c r="BN58">
        <v>-4.4938882621679399</v>
      </c>
      <c r="BO58">
        <v>-2.6849746130578893</v>
      </c>
      <c r="BP58">
        <v>-10.472197948132596</v>
      </c>
      <c r="BR58">
        <f t="shared" si="21"/>
        <v>-2.3722468367316729E-2</v>
      </c>
      <c r="BS58">
        <f t="shared" si="22"/>
        <v>5.9321455823832636E-2</v>
      </c>
      <c r="BT58">
        <f t="shared" si="23"/>
        <v>5.3532861385505726E-3</v>
      </c>
      <c r="BU58">
        <f t="shared" si="24"/>
        <v>-1.2271608052066618E-2</v>
      </c>
      <c r="BV58">
        <f t="shared" si="25"/>
        <v>0.11371257411407942</v>
      </c>
      <c r="BW58">
        <f t="shared" si="26"/>
        <v>1.4316028201827979E-2</v>
      </c>
      <c r="BX58">
        <f t="shared" si="27"/>
        <v>-1.8767441940216401E-2</v>
      </c>
      <c r="BZ58">
        <f t="shared" si="38"/>
        <v>0.11311215250704887</v>
      </c>
      <c r="CA58">
        <f t="shared" si="39"/>
        <v>-1.0343684036454803E-2</v>
      </c>
      <c r="CG58">
        <f t="shared" si="40"/>
        <v>1.3563499371739451E-2</v>
      </c>
      <c r="CH58">
        <f t="shared" si="41"/>
        <v>-9.9762297820506877E-3</v>
      </c>
      <c r="CJ58">
        <f t="shared" si="28"/>
        <v>-1.8599677528224705</v>
      </c>
      <c r="CK58">
        <f t="shared" si="29"/>
        <v>7.2246622230580302</v>
      </c>
      <c r="CL58">
        <f t="shared" si="30"/>
        <v>-3.1576148209555659</v>
      </c>
      <c r="CM58">
        <f t="shared" si="31"/>
        <v>-4.3378222164970177</v>
      </c>
      <c r="CN58">
        <f t="shared" si="32"/>
        <v>-2.6919208859169941</v>
      </c>
      <c r="CP58">
        <f t="shared" si="8"/>
        <v>-38.458950618686799</v>
      </c>
      <c r="CQ58">
        <f t="shared" si="33"/>
        <v>7.267362246490439</v>
      </c>
      <c r="CR58">
        <f t="shared" si="9"/>
        <v>-39.714246488503427</v>
      </c>
      <c r="CS58">
        <f t="shared" si="10"/>
        <v>-40.954753488193397</v>
      </c>
      <c r="CT58">
        <f t="shared" si="11"/>
        <v>-40.970098607545189</v>
      </c>
      <c r="CU58">
        <f t="shared" si="12"/>
        <v>-39.260581504347392</v>
      </c>
    </row>
    <row r="59" spans="1:99" x14ac:dyDescent="0.2">
      <c r="A59">
        <f t="shared" si="42"/>
        <v>1996</v>
      </c>
      <c r="B59">
        <f t="shared" si="43"/>
        <v>-6.7932759495982036E-3</v>
      </c>
      <c r="C59">
        <f t="shared" si="34"/>
        <v>8.7135507755988321E-3</v>
      </c>
      <c r="E59">
        <f t="shared" si="13"/>
        <v>0.10999982895215624</v>
      </c>
      <c r="F59">
        <f t="shared" si="35"/>
        <v>6.6475043777917825E-3</v>
      </c>
      <c r="I59">
        <f t="shared" si="36"/>
        <v>-1.6313251250578163E-2</v>
      </c>
      <c r="J59">
        <f t="shared" si="14"/>
        <v>-2.4182722762837207E-2</v>
      </c>
      <c r="K59">
        <f t="shared" si="15"/>
        <v>2.0120182479333872E-2</v>
      </c>
      <c r="L59">
        <f t="shared" si="16"/>
        <v>1.227643965713671E-3</v>
      </c>
      <c r="M59">
        <f t="shared" si="17"/>
        <v>-1.8892538513620202E-2</v>
      </c>
      <c r="N59">
        <f t="shared" si="18"/>
        <v>4.2062411015344374E-3</v>
      </c>
      <c r="O59">
        <f t="shared" si="19"/>
        <v>-4.2119885987444851E-2</v>
      </c>
      <c r="P59">
        <f t="shared" si="37"/>
        <v>-0.15671671844716548</v>
      </c>
      <c r="AP59">
        <f>('Simulation USA HP'!AP59)</f>
        <v>1996</v>
      </c>
      <c r="AQ59">
        <f>('Simulation USA HP'!AQ59)</f>
        <v>27730.79</v>
      </c>
      <c r="AR59">
        <f>('Simulation USA HP'!AR59)</f>
        <v>136991.959</v>
      </c>
      <c r="AS59">
        <f>('Simulation USA HP'!AS59)</f>
        <v>1865.89</v>
      </c>
      <c r="AT59">
        <f>('Simulation USA HP'!AT59)</f>
        <v>255611926.37851003</v>
      </c>
      <c r="AU59">
        <f>('Simulation USA HP'!AU59)</f>
        <v>7984.89</v>
      </c>
      <c r="AV59">
        <f>('Simulation USA HP'!AV59)</f>
        <v>2401.5279999999998</v>
      </c>
      <c r="AW59">
        <f>('Simulation USA HP'!AW59)</f>
        <v>2219.1820000000007</v>
      </c>
      <c r="AX59">
        <f>('Simulation USA HP'!AX59)</f>
        <v>12605.6</v>
      </c>
      <c r="AY59">
        <f>('Simulation USA HP'!AY59)</f>
        <v>2.8628889099045632E-5</v>
      </c>
      <c r="AZ59">
        <f>('Simulation USA HP'!AZ59)</f>
        <v>177983.731</v>
      </c>
      <c r="BB59">
        <f t="shared" si="1"/>
        <v>-1.8591487990155842</v>
      </c>
      <c r="BC59">
        <f t="shared" si="2"/>
        <v>7.2697235134812184</v>
      </c>
      <c r="BD59">
        <f t="shared" si="3"/>
        <v>-3.1041411414961413</v>
      </c>
      <c r="BE59">
        <f t="shared" si="4"/>
        <v>-4.3055869458042224</v>
      </c>
      <c r="BF59">
        <f t="shared" si="5"/>
        <v>-4.3845534877240153</v>
      </c>
      <c r="BG59">
        <f t="shared" si="6"/>
        <v>-2.64755098757285</v>
      </c>
      <c r="BH59">
        <f t="shared" si="20"/>
        <v>-10.461094241596392</v>
      </c>
      <c r="BJ59">
        <v>-1.830378050250836</v>
      </c>
      <c r="BK59">
        <v>7.2084223618268108</v>
      </c>
      <c r="BL59">
        <v>-3.1103570430144316</v>
      </c>
      <c r="BM59">
        <v>-4.3302289920158543</v>
      </c>
      <c r="BN59">
        <v>-4.4918816778785642</v>
      </c>
      <c r="BO59">
        <v>-2.6678014499348208</v>
      </c>
      <c r="BP59">
        <v>-10.453857134639115</v>
      </c>
      <c r="BR59">
        <f t="shared" si="21"/>
        <v>-2.8770748764748166E-2</v>
      </c>
      <c r="BS59">
        <f t="shared" si="22"/>
        <v>6.1301151654407526E-2</v>
      </c>
      <c r="BT59">
        <f t="shared" si="23"/>
        <v>6.2159015182903232E-3</v>
      </c>
      <c r="BU59">
        <f t="shared" si="24"/>
        <v>2.4642046211631907E-2</v>
      </c>
      <c r="BV59">
        <f t="shared" si="25"/>
        <v>0.10732819015454886</v>
      </c>
      <c r="BW59">
        <f t="shared" si="26"/>
        <v>2.0250462361970811E-2</v>
      </c>
      <c r="BX59">
        <f t="shared" si="27"/>
        <v>-7.237106957276751E-3</v>
      </c>
      <c r="BZ59">
        <f t="shared" si="38"/>
        <v>0.11371257411407942</v>
      </c>
      <c r="CA59">
        <f t="shared" si="39"/>
        <v>-1.8767441940216401E-2</v>
      </c>
      <c r="CG59">
        <f t="shared" si="40"/>
        <v>6.6475043777917825E-3</v>
      </c>
      <c r="CH59">
        <f t="shared" si="41"/>
        <v>8.7135507755988321E-3</v>
      </c>
      <c r="CJ59">
        <f t="shared" si="28"/>
        <v>-1.8466913015014141</v>
      </c>
      <c r="CK59">
        <f t="shared" si="29"/>
        <v>7.2285425443061451</v>
      </c>
      <c r="CL59">
        <f t="shared" si="30"/>
        <v>-3.1345397657772689</v>
      </c>
      <c r="CM59">
        <f t="shared" si="31"/>
        <v>-4.4869457104630195</v>
      </c>
      <c r="CN59">
        <f t="shared" si="32"/>
        <v>-2.6665738059691071</v>
      </c>
      <c r="CP59">
        <f t="shared" si="8"/>
        <v>-38.467412532000395</v>
      </c>
      <c r="CQ59">
        <f t="shared" si="33"/>
        <v>7.2697235134812184</v>
      </c>
      <c r="CR59">
        <f t="shared" si="9"/>
        <v>-39.712404874480953</v>
      </c>
      <c r="CS59">
        <f t="shared" si="10"/>
        <v>-40.913850678789032</v>
      </c>
      <c r="CT59">
        <f t="shared" si="11"/>
        <v>-40.992817220708822</v>
      </c>
      <c r="CU59">
        <f t="shared" si="12"/>
        <v>-39.255814720557659</v>
      </c>
    </row>
    <row r="60" spans="1:99" x14ac:dyDescent="0.2">
      <c r="A60">
        <f t="shared" si="42"/>
        <v>1997</v>
      </c>
      <c r="B60">
        <f t="shared" si="43"/>
        <v>4.993973420281665E-3</v>
      </c>
      <c r="C60">
        <f t="shared" si="34"/>
        <v>1.0767654239553025E-2</v>
      </c>
      <c r="E60">
        <f t="shared" si="13"/>
        <v>0.10754728336157966</v>
      </c>
      <c r="F60">
        <f t="shared" si="35"/>
        <v>1.0153848198301396E-2</v>
      </c>
      <c r="I60">
        <f t="shared" si="36"/>
        <v>-1.5575326324574479E-2</v>
      </c>
      <c r="J60">
        <f t="shared" si="14"/>
        <v>-1.9195851861027256E-2</v>
      </c>
      <c r="K60">
        <f t="shared" si="15"/>
        <v>2.353229871267478E-2</v>
      </c>
      <c r="L60">
        <f t="shared" si="16"/>
        <v>1.0523776222319481E-2</v>
      </c>
      <c r="M60">
        <f t="shared" si="17"/>
        <v>-1.3008522490355301E-2</v>
      </c>
      <c r="N60">
        <f t="shared" si="18"/>
        <v>6.2584672271427501E-3</v>
      </c>
      <c r="O60">
        <f t="shared" si="19"/>
        <v>-4.0174920191696127E-2</v>
      </c>
      <c r="P60">
        <f t="shared" si="37"/>
        <v>-0.29743466980286093</v>
      </c>
      <c r="AP60">
        <f>('Simulation USA HP'!AP60)</f>
        <v>1997</v>
      </c>
      <c r="AQ60">
        <f>('Simulation USA HP'!AQ60)</f>
        <v>28483.71</v>
      </c>
      <c r="AR60">
        <f>('Simulation USA HP'!AR60)</f>
        <v>139940.66899999999</v>
      </c>
      <c r="AS60">
        <f>('Simulation USA HP'!AS60)</f>
        <v>1872.51</v>
      </c>
      <c r="AT60">
        <f>('Simulation USA HP'!AT60)</f>
        <v>262040302.10918999</v>
      </c>
      <c r="AU60">
        <f>('Simulation USA HP'!AU60)</f>
        <v>8285.5</v>
      </c>
      <c r="AV60">
        <f>('Simulation USA HP'!AV60)</f>
        <v>2629.2359999999999</v>
      </c>
      <c r="AW60">
        <f>('Simulation USA HP'!AW60)</f>
        <v>2251.3539999999994</v>
      </c>
      <c r="AX60">
        <f>('Simulation USA HP'!AX60)</f>
        <v>13166.09</v>
      </c>
      <c r="AY60">
        <f>('Simulation USA HP'!AY60)</f>
        <v>2.9506512253142124E-5</v>
      </c>
      <c r="AZ60">
        <f>('Simulation USA HP'!AZ60)</f>
        <v>180589.24400000001</v>
      </c>
      <c r="BB60">
        <f t="shared" si="1"/>
        <v>-1.8468927372634618</v>
      </c>
      <c r="BC60">
        <f t="shared" si="2"/>
        <v>7.2800285135804632</v>
      </c>
      <c r="BD60">
        <f t="shared" si="3"/>
        <v>-3.0817180830894682</v>
      </c>
      <c r="BE60">
        <f t="shared" si="4"/>
        <v>-4.2295317724857258</v>
      </c>
      <c r="BF60">
        <f t="shared" si="5"/>
        <v>-4.3846932691787108</v>
      </c>
      <c r="BG60">
        <f t="shared" si="6"/>
        <v>-2.6185804973657048</v>
      </c>
      <c r="BH60">
        <f t="shared" si="20"/>
        <v>-10.430899564637354</v>
      </c>
      <c r="BJ60">
        <v>-1.8154508696735192</v>
      </c>
      <c r="BK60">
        <v>7.2088039329870153</v>
      </c>
      <c r="BL60">
        <v>-3.0910372308782144</v>
      </c>
      <c r="BM60">
        <v>-4.3078990233817152</v>
      </c>
      <c r="BN60">
        <v>-4.4898750935891893</v>
      </c>
      <c r="BO60">
        <v>-2.6506282868117452</v>
      </c>
      <c r="BP60">
        <v>-10.435516321145641</v>
      </c>
      <c r="BR60">
        <f t="shared" si="21"/>
        <v>-3.1441867589942607E-2</v>
      </c>
      <c r="BS60">
        <f t="shared" si="22"/>
        <v>7.1224580593447939E-2</v>
      </c>
      <c r="BT60">
        <f t="shared" si="23"/>
        <v>9.3191477887462071E-3</v>
      </c>
      <c r="BU60">
        <f t="shared" si="24"/>
        <v>7.8367250895989393E-2</v>
      </c>
      <c r="BV60">
        <f t="shared" si="25"/>
        <v>0.10518182441047852</v>
      </c>
      <c r="BW60">
        <f t="shared" si="26"/>
        <v>3.2047789446040476E-2</v>
      </c>
      <c r="BX60">
        <f t="shared" si="27"/>
        <v>4.6167565082875228E-3</v>
      </c>
      <c r="BZ60">
        <f t="shared" si="38"/>
        <v>0.10732819015454886</v>
      </c>
      <c r="CA60">
        <f t="shared" si="39"/>
        <v>-7.237106957276751E-3</v>
      </c>
      <c r="CG60">
        <f t="shared" si="40"/>
        <v>1.0153848198301396E-2</v>
      </c>
      <c r="CH60">
        <f t="shared" si="41"/>
        <v>1.0767654239553025E-2</v>
      </c>
      <c r="CJ60">
        <f t="shared" si="28"/>
        <v>-1.8310261959980938</v>
      </c>
      <c r="CK60">
        <f t="shared" si="29"/>
        <v>7.2323362316996898</v>
      </c>
      <c r="CL60">
        <f t="shared" si="30"/>
        <v>-3.1102330827392417</v>
      </c>
      <c r="CM60">
        <f t="shared" si="31"/>
        <v>-4.6053336931845763</v>
      </c>
      <c r="CN60">
        <f t="shared" si="32"/>
        <v>-2.6401045105894259</v>
      </c>
      <c r="CP60">
        <f t="shared" si="8"/>
        <v>-38.473497283741743</v>
      </c>
      <c r="CQ60">
        <f t="shared" si="33"/>
        <v>7.2800285135804632</v>
      </c>
      <c r="CR60">
        <f t="shared" si="9"/>
        <v>-39.708322629567753</v>
      </c>
      <c r="CS60">
        <f t="shared" si="10"/>
        <v>-40.856136318964012</v>
      </c>
      <c r="CT60">
        <f t="shared" si="11"/>
        <v>-41.011297815656995</v>
      </c>
      <c r="CU60">
        <f t="shared" si="12"/>
        <v>-39.245185043843989</v>
      </c>
    </row>
    <row r="61" spans="1:99" x14ac:dyDescent="0.2">
      <c r="A61">
        <f t="shared" si="42"/>
        <v>1998</v>
      </c>
      <c r="B61">
        <f t="shared" si="43"/>
        <v>2.1049552141545691E-2</v>
      </c>
      <c r="C61">
        <f t="shared" si="34"/>
        <v>1.6805118563025058E-2</v>
      </c>
      <c r="E61">
        <f t="shared" si="13"/>
        <v>5.6039941093362952E-2</v>
      </c>
      <c r="F61">
        <f t="shared" si="35"/>
        <v>-3.9182019420943848E-2</v>
      </c>
      <c r="I61">
        <f t="shared" si="36"/>
        <v>-1.272135872108417E-2</v>
      </c>
      <c r="J61">
        <f t="shared" si="14"/>
        <v>-6.3137375664351217E-3</v>
      </c>
      <c r="K61">
        <f t="shared" si="15"/>
        <v>2.0231170908794924E-2</v>
      </c>
      <c r="L61">
        <f t="shared" si="16"/>
        <v>1.9236799694770119E-2</v>
      </c>
      <c r="M61">
        <f t="shared" si="17"/>
        <v>-9.9437121402480566E-4</v>
      </c>
      <c r="N61">
        <f t="shared" si="18"/>
        <v>7.6634469222108675E-3</v>
      </c>
      <c r="O61">
        <f t="shared" si="19"/>
        <v>-2.4349847089235169E-2</v>
      </c>
      <c r="P61">
        <f t="shared" si="37"/>
        <v>-0.46022041036844191</v>
      </c>
      <c r="AP61">
        <f>('Simulation USA HP'!AP61)</f>
        <v>1998</v>
      </c>
      <c r="AQ61">
        <f>('Simulation USA HP'!AQ61)</f>
        <v>29324.78</v>
      </c>
      <c r="AR61">
        <f>('Simulation USA HP'!AR61)</f>
        <v>141904</v>
      </c>
      <c r="AS61">
        <f>('Simulation USA HP'!AS61)</f>
        <v>1883.08</v>
      </c>
      <c r="AT61">
        <f>('Simulation USA HP'!AT61)</f>
        <v>267216584.31999999</v>
      </c>
      <c r="AU61">
        <f>('Simulation USA HP'!AU61)</f>
        <v>8725.59</v>
      </c>
      <c r="AV61">
        <f>('Simulation USA HP'!AV61)</f>
        <v>2856.9380000000001</v>
      </c>
      <c r="AW61">
        <f>('Simulation USA HP'!AW61)</f>
        <v>2173.6620000000003</v>
      </c>
      <c r="AX61">
        <f>('Simulation USA HP'!AX61)</f>
        <v>13756.19</v>
      </c>
      <c r="AY61">
        <f>('Simulation USA HP'!AY61)</f>
        <v>3.0540815484235812E-5</v>
      </c>
      <c r="AZ61">
        <f>('Simulation USA HP'!AZ61)</f>
        <v>183155.63200000001</v>
      </c>
      <c r="BB61">
        <f t="shared" si="1"/>
        <v>-1.8319033471226689</v>
      </c>
      <c r="BC61">
        <f t="shared" si="2"/>
        <v>7.2854785462816354</v>
      </c>
      <c r="BD61">
        <f t="shared" si="3"/>
        <v>-3.0440761519240338</v>
      </c>
      <c r="BE61">
        <f t="shared" si="4"/>
        <v>-4.1605858175746695</v>
      </c>
      <c r="BF61">
        <f t="shared" si="5"/>
        <v>-4.4339229366721113</v>
      </c>
      <c r="BG61">
        <f t="shared" si="6"/>
        <v>-2.5888473348734506</v>
      </c>
      <c r="BH61">
        <f t="shared" si="20"/>
        <v>-10.396446556361463</v>
      </c>
      <c r="BJ61">
        <v>-1.8005236890962024</v>
      </c>
      <c r="BK61">
        <v>7.2091855041472188</v>
      </c>
      <c r="BL61">
        <v>-3.0717174187419971</v>
      </c>
      <c r="BM61">
        <v>-4.2855690547475689</v>
      </c>
      <c r="BN61">
        <v>-4.4878685092998136</v>
      </c>
      <c r="BO61">
        <v>-2.6334551236886767</v>
      </c>
      <c r="BP61">
        <v>-10.417175507652161</v>
      </c>
      <c r="BR61">
        <f t="shared" si="21"/>
        <v>-3.1379658026466473E-2</v>
      </c>
      <c r="BS61">
        <f t="shared" si="22"/>
        <v>7.6293042134416567E-2</v>
      </c>
      <c r="BT61">
        <f t="shared" si="23"/>
        <v>2.7641266817963306E-2</v>
      </c>
      <c r="BU61">
        <f t="shared" si="24"/>
        <v>0.12498323717289939</v>
      </c>
      <c r="BV61">
        <f t="shared" si="25"/>
        <v>5.3945572627702276E-2</v>
      </c>
      <c r="BW61">
        <f t="shared" si="26"/>
        <v>4.460778881522609E-2</v>
      </c>
      <c r="BX61">
        <f t="shared" si="27"/>
        <v>2.072895129069785E-2</v>
      </c>
      <c r="BZ61">
        <f t="shared" si="38"/>
        <v>0.10518182441047852</v>
      </c>
      <c r="CA61">
        <f t="shared" si="39"/>
        <v>4.6167565082875228E-3</v>
      </c>
      <c r="CG61">
        <f t="shared" si="40"/>
        <v>-3.9182019420943848E-2</v>
      </c>
      <c r="CH61">
        <f t="shared" si="41"/>
        <v>1.6805118563025058E-2</v>
      </c>
      <c r="CJ61">
        <f t="shared" si="28"/>
        <v>-1.8132450478172866</v>
      </c>
      <c r="CK61">
        <f t="shared" si="29"/>
        <v>7.2294166750560134</v>
      </c>
      <c r="CL61">
        <f t="shared" si="30"/>
        <v>-3.0780311563084322</v>
      </c>
      <c r="CM61">
        <f t="shared" si="31"/>
        <v>-4.7457894651160109</v>
      </c>
      <c r="CN61">
        <f t="shared" si="32"/>
        <v>-2.6142183239939065</v>
      </c>
      <c r="CP61">
        <f t="shared" si="8"/>
        <v>-38.476848707094433</v>
      </c>
      <c r="CQ61">
        <f t="shared" si="33"/>
        <v>7.2854785462816354</v>
      </c>
      <c r="CR61">
        <f t="shared" si="9"/>
        <v>-39.689021511895795</v>
      </c>
      <c r="CS61">
        <f t="shared" si="10"/>
        <v>-40.805531177546435</v>
      </c>
      <c r="CT61">
        <f t="shared" si="11"/>
        <v>-41.078868296643876</v>
      </c>
      <c r="CU61">
        <f t="shared" si="12"/>
        <v>-39.233792694845214</v>
      </c>
    </row>
    <row r="62" spans="1:99" x14ac:dyDescent="0.2">
      <c r="A62">
        <f t="shared" si="42"/>
        <v>1999</v>
      </c>
      <c r="B62">
        <f t="shared" si="43"/>
        <v>3.9082255226522922E-2</v>
      </c>
      <c r="C62">
        <f t="shared" si="34"/>
        <v>2.1192006640186164E-2</v>
      </c>
      <c r="E62">
        <f t="shared" si="13"/>
        <v>2.4801163376426148E-2</v>
      </c>
      <c r="F62">
        <f t="shared" si="35"/>
        <v>-2.4816389863627233E-2</v>
      </c>
      <c r="I62">
        <f t="shared" si="36"/>
        <v>-7.1417499278037134E-3</v>
      </c>
      <c r="J62">
        <f t="shared" si="14"/>
        <v>6.9867808480194096E-3</v>
      </c>
      <c r="K62">
        <f t="shared" si="15"/>
        <v>1.9707830788915543E-2</v>
      </c>
      <c r="L62">
        <f t="shared" si="16"/>
        <v>3.1876376570371408E-2</v>
      </c>
      <c r="M62">
        <f t="shared" si="17"/>
        <v>1.2168545781455868E-2</v>
      </c>
      <c r="N62">
        <f t="shared" si="18"/>
        <v>9.3564008767956855E-3</v>
      </c>
      <c r="O62">
        <f t="shared" si="19"/>
        <v>-1.0582770423536936E-2</v>
      </c>
      <c r="P62">
        <f t="shared" si="37"/>
        <v>-0.6089783671357446</v>
      </c>
      <c r="AP62">
        <f>('Simulation USA HP'!AP62)</f>
        <v>1999</v>
      </c>
      <c r="AQ62">
        <f>('Simulation USA HP'!AQ62)</f>
        <v>30299.85</v>
      </c>
      <c r="AR62">
        <f>('Simulation USA HP'!AR62)</f>
        <v>144471</v>
      </c>
      <c r="AS62">
        <f>('Simulation USA HP'!AS62)</f>
        <v>1886.01</v>
      </c>
      <c r="AT62">
        <f>('Simulation USA HP'!AT62)</f>
        <v>272473750.70999998</v>
      </c>
      <c r="AU62">
        <f>('Simulation USA HP'!AU62)</f>
        <v>9185.2099999999991</v>
      </c>
      <c r="AV62">
        <f>('Simulation USA HP'!AV62)</f>
        <v>3084.1019999999999</v>
      </c>
      <c r="AW62">
        <f>('Simulation USA HP'!AW62)</f>
        <v>2140.7280000000028</v>
      </c>
      <c r="AX62">
        <f>('Simulation USA HP'!AX62)</f>
        <v>14410.04</v>
      </c>
      <c r="AY62">
        <f>('Simulation USA HP'!AY62)</f>
        <v>3.1673666846133949E-5</v>
      </c>
      <c r="AZ62">
        <f>('Simulation USA HP'!AZ62)</f>
        <v>185686.74100000001</v>
      </c>
      <c r="BB62">
        <f t="shared" si="1"/>
        <v>-1.8129183036938306</v>
      </c>
      <c r="BC62">
        <f t="shared" si="2"/>
        <v>7.2912364950740525</v>
      </c>
      <c r="BD62">
        <f t="shared" si="3"/>
        <v>-3.0064664839319435</v>
      </c>
      <c r="BE62">
        <f t="shared" si="4"/>
        <v>-4.0978005366177364</v>
      </c>
      <c r="BF62">
        <f t="shared" si="5"/>
        <v>-4.4629151076026501</v>
      </c>
      <c r="BG62">
        <f t="shared" si="6"/>
        <v>-2.5561358798441685</v>
      </c>
      <c r="BH62">
        <f t="shared" si="20"/>
        <v>-10.360024921162662</v>
      </c>
      <c r="BJ62">
        <v>-1.7855965085188856</v>
      </c>
      <c r="BK62">
        <v>7.2095670753074232</v>
      </c>
      <c r="BL62">
        <v>-3.0523976066057799</v>
      </c>
      <c r="BM62">
        <v>-4.2632390861134297</v>
      </c>
      <c r="BN62">
        <v>-4.4858619250104379</v>
      </c>
      <c r="BO62">
        <v>-2.6162819605656011</v>
      </c>
      <c r="BP62">
        <v>-10.39883469415868</v>
      </c>
      <c r="BR62">
        <f t="shared" si="21"/>
        <v>-2.7321795174944929E-2</v>
      </c>
      <c r="BS62">
        <f t="shared" si="22"/>
        <v>8.1669419766629225E-2</v>
      </c>
      <c r="BT62">
        <f t="shared" si="23"/>
        <v>4.5931122673836366E-2</v>
      </c>
      <c r="BU62">
        <f t="shared" si="24"/>
        <v>0.16543854949569337</v>
      </c>
      <c r="BV62">
        <f t="shared" si="25"/>
        <v>2.2946817407787812E-2</v>
      </c>
      <c r="BW62">
        <f t="shared" si="26"/>
        <v>6.0146080721432682E-2</v>
      </c>
      <c r="BX62">
        <f t="shared" si="27"/>
        <v>3.8809772996017955E-2</v>
      </c>
      <c r="BZ62">
        <f t="shared" si="38"/>
        <v>5.3945572627702276E-2</v>
      </c>
      <c r="CA62">
        <f t="shared" si="39"/>
        <v>2.072895129069785E-2</v>
      </c>
      <c r="CG62">
        <f t="shared" si="40"/>
        <v>-2.4816389863627233E-2</v>
      </c>
      <c r="CH62">
        <f t="shared" si="41"/>
        <v>2.1192006640186164E-2</v>
      </c>
      <c r="CJ62">
        <f t="shared" si="28"/>
        <v>-1.7927382584466893</v>
      </c>
      <c r="CK62">
        <f t="shared" si="29"/>
        <v>7.2292749060963386</v>
      </c>
      <c r="CL62">
        <f t="shared" si="30"/>
        <v>-3.0454108257577603</v>
      </c>
      <c r="CM62">
        <f t="shared" si="31"/>
        <v>-4.8722174532491742</v>
      </c>
      <c r="CN62">
        <f t="shared" si="32"/>
        <v>-2.5844055839952298</v>
      </c>
      <c r="CP62">
        <f t="shared" si="8"/>
        <v>-38.476204477159072</v>
      </c>
      <c r="CQ62">
        <f t="shared" si="33"/>
        <v>7.2912364950740525</v>
      </c>
      <c r="CR62">
        <f t="shared" si="9"/>
        <v>-39.66975265739719</v>
      </c>
      <c r="CS62">
        <f t="shared" si="10"/>
        <v>-40.761086710082978</v>
      </c>
      <c r="CT62">
        <f t="shared" si="11"/>
        <v>-41.126201281067893</v>
      </c>
      <c r="CU62">
        <f t="shared" si="12"/>
        <v>-39.219422053309415</v>
      </c>
    </row>
    <row r="63" spans="1:99" x14ac:dyDescent="0.2">
      <c r="A63">
        <f t="shared" ref="A63:A70" si="44">(A62+1)</f>
        <v>2000</v>
      </c>
      <c r="B63">
        <f t="shared" ref="B63:B70" si="45">(C63+$C$30*B62)</f>
        <v>4.3308076375328422E-2</v>
      </c>
      <c r="C63">
        <f t="shared" ref="C63:C71" si="46">(CH63)</f>
        <v>1.009163278472329E-2</v>
      </c>
      <c r="E63">
        <f t="shared" si="13"/>
        <v>-1.9106066696631032E-2</v>
      </c>
      <c r="F63">
        <f t="shared" ref="F63:F71" si="47">(CG63)</f>
        <v>-4.1064923544730549E-2</v>
      </c>
      <c r="I63">
        <f t="shared" si="36"/>
        <v>1.1208734918668464E-3</v>
      </c>
      <c r="J63">
        <f t="shared" si="14"/>
        <v>1.8319427660612963E-2</v>
      </c>
      <c r="K63">
        <f t="shared" si="15"/>
        <v>1.1573866405331272E-2</v>
      </c>
      <c r="L63">
        <f t="shared" si="16"/>
        <v>3.2936401941477393E-2</v>
      </c>
      <c r="M63">
        <f t="shared" si="17"/>
        <v>2.1362535536146126E-2</v>
      </c>
      <c r="N63">
        <f t="shared" si="18"/>
        <v>7.6292447894846177E-3</v>
      </c>
      <c r="O63">
        <f t="shared" si="19"/>
        <v>8.0013139424364287E-3</v>
      </c>
      <c r="P63">
        <f t="shared" si="37"/>
        <v>-0.54010695945227927</v>
      </c>
      <c r="AP63">
        <f>('Simulation USA HP'!AP63)</f>
        <v>2000</v>
      </c>
      <c r="AQ63">
        <f>('Simulation USA HP'!AQ63)</f>
        <v>31392.1</v>
      </c>
      <c r="AR63">
        <f>('Simulation USA HP'!AR63)</f>
        <v>147460</v>
      </c>
      <c r="AS63">
        <f>('Simulation USA HP'!AS63)</f>
        <v>1887.58</v>
      </c>
      <c r="AT63">
        <f>('Simulation USA HP'!AT63)</f>
        <v>278342546.80000001</v>
      </c>
      <c r="AU63">
        <f>('Simulation USA HP'!AU63)</f>
        <v>9651.99</v>
      </c>
      <c r="AV63">
        <f>('Simulation USA HP'!AV63)</f>
        <v>3272.1689999999999</v>
      </c>
      <c r="AW63">
        <f>('Simulation USA HP'!AW63)</f>
        <v>2080.6610000000001</v>
      </c>
      <c r="AX63">
        <f>('Simulation USA HP'!AX63)</f>
        <v>15004.82</v>
      </c>
      <c r="AY63">
        <f>('Simulation USA HP'!AY63)</f>
        <v>3.2397885813346694E-5</v>
      </c>
      <c r="AZ63">
        <f>('Simulation USA HP'!AZ63)</f>
        <v>188159.28599999999</v>
      </c>
      <c r="BB63">
        <f t="shared" si="1"/>
        <v>-1.7907326011573521</v>
      </c>
      <c r="BC63">
        <f t="shared" si="2"/>
        <v>7.2993189468322583</v>
      </c>
      <c r="BD63">
        <f t="shared" si="3"/>
        <v>-2.9701247583526604</v>
      </c>
      <c r="BE63">
        <f t="shared" si="4"/>
        <v>-4.0518358022867904</v>
      </c>
      <c r="BF63">
        <f t="shared" si="5"/>
        <v>-4.5046032383694978</v>
      </c>
      <c r="BG63">
        <f t="shared" si="6"/>
        <v>-2.5289173872411603</v>
      </c>
      <c r="BH63">
        <f t="shared" si="20"/>
        <v>-10.337417389969524</v>
      </c>
      <c r="BJ63">
        <v>-1.7706693279415688</v>
      </c>
      <c r="BK63">
        <v>7.2099486464676277</v>
      </c>
      <c r="BL63">
        <v>-3.0330777944695626</v>
      </c>
      <c r="BM63">
        <v>-4.2409091174792835</v>
      </c>
      <c r="BN63">
        <v>-4.4838553407210622</v>
      </c>
      <c r="BO63">
        <v>-2.5991087974425326</v>
      </c>
      <c r="BP63">
        <v>-10.380493880665199</v>
      </c>
      <c r="BR63">
        <f t="shared" si="21"/>
        <v>-2.0063273215783273E-2</v>
      </c>
      <c r="BS63">
        <f t="shared" si="22"/>
        <v>8.9370300364630673E-2</v>
      </c>
      <c r="BT63">
        <f t="shared" si="23"/>
        <v>6.2953036116902172E-2</v>
      </c>
      <c r="BU63">
        <f t="shared" si="24"/>
        <v>0.18907331519249304</v>
      </c>
      <c r="BV63">
        <f t="shared" si="25"/>
        <v>-2.0747897648435654E-2</v>
      </c>
      <c r="BW63">
        <f t="shared" si="26"/>
        <v>7.0191410201372317E-2</v>
      </c>
      <c r="BX63">
        <f t="shared" si="27"/>
        <v>4.3076490695675318E-2</v>
      </c>
      <c r="BZ63">
        <f t="shared" si="38"/>
        <v>2.2946817407787812E-2</v>
      </c>
      <c r="CA63">
        <f t="shared" si="39"/>
        <v>3.8809772996017955E-2</v>
      </c>
      <c r="CG63">
        <f t="shared" si="40"/>
        <v>-4.1064923544730549E-2</v>
      </c>
      <c r="CH63">
        <f t="shared" si="41"/>
        <v>1.009163278472329E-2</v>
      </c>
      <c r="CJ63">
        <f t="shared" si="28"/>
        <v>-1.769548454449702</v>
      </c>
      <c r="CK63">
        <f t="shared" si="29"/>
        <v>7.2215225128729585</v>
      </c>
      <c r="CL63">
        <f t="shared" si="30"/>
        <v>-3.0147583668089495</v>
      </c>
      <c r="CM63">
        <f t="shared" si="31"/>
        <v>-4.7810160769315626</v>
      </c>
      <c r="CN63">
        <f t="shared" si="32"/>
        <v>-2.5661723955010554</v>
      </c>
      <c r="CP63">
        <f t="shared" si="8"/>
        <v>-38.472359588116078</v>
      </c>
      <c r="CQ63">
        <f t="shared" si="33"/>
        <v>7.2993189468322583</v>
      </c>
      <c r="CR63">
        <f t="shared" si="9"/>
        <v>-39.651751745311387</v>
      </c>
      <c r="CS63">
        <f t="shared" si="10"/>
        <v>-40.733462789245515</v>
      </c>
      <c r="CT63">
        <f t="shared" si="11"/>
        <v>-41.186230225328224</v>
      </c>
      <c r="CU63">
        <f t="shared" si="12"/>
        <v>-39.210544374199884</v>
      </c>
    </row>
    <row r="64" spans="1:99" x14ac:dyDescent="0.2">
      <c r="A64">
        <f t="shared" si="44"/>
        <v>2001</v>
      </c>
      <c r="B64">
        <f t="shared" si="45"/>
        <v>3.083048460691535E-2</v>
      </c>
      <c r="C64">
        <f t="shared" si="46"/>
        <v>-5.9775313993477505E-3</v>
      </c>
      <c r="E64">
        <f t="shared" ref="E64:E70" si="48">(F64+$G$30*E63)</f>
        <v>-1.6006146899108786E-2</v>
      </c>
      <c r="F64">
        <f t="shared" si="47"/>
        <v>9.1029275147422317E-4</v>
      </c>
      <c r="I64">
        <f t="shared" ref="I64:I70" si="49">($P$25*I63+$P$26*B63+$P$27*E63)</f>
        <v>9.1334326451474167E-3</v>
      </c>
      <c r="J64">
        <f t="shared" ref="J64:J70" si="50">($M$25*I64+$M$26*B64+$M$27*E64)</f>
        <v>1.8677271037983979E-2</v>
      </c>
      <c r="K64">
        <f t="shared" ref="K64:K70" si="51">($S$25*I64+$S$26*B64+$S$27*E64)</f>
        <v>4.9116354504728302E-3</v>
      </c>
      <c r="L64">
        <f t="shared" ref="L64:L70" si="52">($B$3*I64+(1-$B$3)*(K64+B64))</f>
        <v>2.4880319055150757E-2</v>
      </c>
      <c r="M64">
        <f t="shared" ref="M64:M70" si="53">((1-$B$3)*B64+$B$3*(I64-K64))</f>
        <v>1.996868360467793E-2</v>
      </c>
      <c r="N64">
        <f t="shared" ref="N64:N70" si="54">($M$6*(B64+K64-I64)*$B$21)</f>
        <v>3.7760444961458658E-3</v>
      </c>
      <c r="O64">
        <f t="shared" ref="O64:O70" si="55">($B$19^(1-$B$6)*J64-$B$4*$A$15*(1-$A$15)^(-$B$7)*K64)</f>
        <v>1.4298543018723131E-2</v>
      </c>
      <c r="P64">
        <f t="shared" si="37"/>
        <v>-0.26159208337162004</v>
      </c>
      <c r="AP64">
        <f>('Simulation USA HP'!AP64)</f>
        <v>2001</v>
      </c>
      <c r="AQ64">
        <f>('Simulation USA HP'!AQ64)</f>
        <v>32555.8</v>
      </c>
      <c r="AR64">
        <f>('Simulation USA HP'!AR64)</f>
        <v>147005</v>
      </c>
      <c r="AS64">
        <f>('Simulation USA HP'!AS64)</f>
        <v>1866.69</v>
      </c>
      <c r="AT64">
        <f>('Simulation USA HP'!AT64)</f>
        <v>274412763.44999999</v>
      </c>
      <c r="AU64">
        <f>('Simulation USA HP'!AU64)</f>
        <v>9895.09</v>
      </c>
      <c r="AV64">
        <f>('Simulation USA HP'!AV64)</f>
        <v>3141.53</v>
      </c>
      <c r="AW64">
        <f>('Simulation USA HP'!AW64)</f>
        <v>2118</v>
      </c>
      <c r="AX64">
        <f>('Simulation USA HP'!AX64)</f>
        <v>15154.62</v>
      </c>
      <c r="AY64">
        <f>('Simulation USA HP'!AY64)</f>
        <v>3.258953250970967E-5</v>
      </c>
      <c r="AZ64">
        <f>('Simulation USA HP'!AZ64)</f>
        <v>190524.505</v>
      </c>
      <c r="BB64">
        <f t="shared" si="1"/>
        <v>-1.7668252812794829</v>
      </c>
      <c r="BC64">
        <f t="shared" si="2"/>
        <v>7.2726078663181699</v>
      </c>
      <c r="BD64">
        <f t="shared" si="3"/>
        <v>-2.9577421469486209</v>
      </c>
      <c r="BE64">
        <f t="shared" si="4"/>
        <v>-4.1050708790710706</v>
      </c>
      <c r="BF64">
        <f t="shared" si="5"/>
        <v>-4.49930857428535</v>
      </c>
      <c r="BG64">
        <f t="shared" si="6"/>
        <v>-2.5314753855020888</v>
      </c>
      <c r="BH64">
        <f t="shared" si="20"/>
        <v>-10.331519409810825</v>
      </c>
      <c r="BJ64">
        <v>-1.7557421473642485</v>
      </c>
      <c r="BK64">
        <v>7.2103302176278312</v>
      </c>
      <c r="BL64">
        <v>-3.0137579823333382</v>
      </c>
      <c r="BM64">
        <v>-4.2185791488451443</v>
      </c>
      <c r="BN64">
        <v>-4.4818487564316873</v>
      </c>
      <c r="BO64">
        <v>-2.5819356343194642</v>
      </c>
      <c r="BP64">
        <v>-10.362153067171718</v>
      </c>
      <c r="BR64">
        <f t="shared" si="21"/>
        <v>-1.1083133915234411E-2</v>
      </c>
      <c r="BS64">
        <f t="shared" si="22"/>
        <v>6.2277648690338694E-2</v>
      </c>
      <c r="BT64">
        <f t="shared" si="23"/>
        <v>5.6015835384717327E-2</v>
      </c>
      <c r="BU64">
        <f t="shared" si="24"/>
        <v>0.11350826977407369</v>
      </c>
      <c r="BV64">
        <f t="shared" si="25"/>
        <v>-1.7459817853662685E-2</v>
      </c>
      <c r="BW64">
        <f t="shared" si="26"/>
        <v>5.0460248817375319E-2</v>
      </c>
      <c r="BX64">
        <f t="shared" si="27"/>
        <v>3.0633657360892741E-2</v>
      </c>
      <c r="BZ64">
        <f t="shared" ref="BZ64:BZ69" si="56">(BV63)</f>
        <v>-2.0747897648435654E-2</v>
      </c>
      <c r="CA64">
        <f t="shared" ref="CA64:CA69" si="57">(BX63)</f>
        <v>4.3076490695675318E-2</v>
      </c>
      <c r="CG64">
        <f t="shared" ref="CG64:CG69" si="58">(BV64-$CC$33*BZ64)</f>
        <v>9.1029275147422317E-4</v>
      </c>
      <c r="CH64">
        <f t="shared" ref="CH64:CH69" si="59">(BX64-$CC$41*CA64)</f>
        <v>-5.9775313993477505E-3</v>
      </c>
      <c r="CJ64">
        <f t="shared" si="28"/>
        <v>-1.7466087147191012</v>
      </c>
      <c r="CK64">
        <f t="shared" si="29"/>
        <v>7.2152418530783038</v>
      </c>
      <c r="CL64">
        <f t="shared" si="30"/>
        <v>-2.9950807112953544</v>
      </c>
      <c r="CM64">
        <f t="shared" si="31"/>
        <v>-4.4801712322167644</v>
      </c>
      <c r="CN64">
        <f t="shared" si="32"/>
        <v>-2.5570553152643134</v>
      </c>
      <c r="CP64">
        <f t="shared" si="8"/>
        <v>-38.466793081731687</v>
      </c>
      <c r="CQ64">
        <f t="shared" si="33"/>
        <v>7.2726078663181699</v>
      </c>
      <c r="CR64">
        <f t="shared" si="9"/>
        <v>-39.657709947400825</v>
      </c>
      <c r="CS64">
        <f t="shared" si="10"/>
        <v>-40.805038679523278</v>
      </c>
      <c r="CT64">
        <f t="shared" si="11"/>
        <v>-41.199276374737558</v>
      </c>
      <c r="CU64">
        <f t="shared" si="12"/>
        <v>-39.231443185954298</v>
      </c>
    </row>
    <row r="65" spans="1:99" x14ac:dyDescent="0.2">
      <c r="A65">
        <f t="shared" si="44"/>
        <v>2002</v>
      </c>
      <c r="B65">
        <f t="shared" si="45"/>
        <v>3.8000046647105074E-2</v>
      </c>
      <c r="C65">
        <f t="shared" si="46"/>
        <v>1.1796874724681342E-2</v>
      </c>
      <c r="E65">
        <f t="shared" si="48"/>
        <v>-3.20144534695306E-2</v>
      </c>
      <c r="F65">
        <f t="shared" si="47"/>
        <v>-1.7842671157848187E-2</v>
      </c>
      <c r="I65">
        <f t="shared" si="49"/>
        <v>1.3701277326278814E-2</v>
      </c>
      <c r="J65">
        <f t="shared" si="50"/>
        <v>2.584961254095693E-2</v>
      </c>
      <c r="K65">
        <f t="shared" si="51"/>
        <v>3.325047397050117E-3</v>
      </c>
      <c r="L65">
        <f t="shared" si="52"/>
        <v>3.0048912116675999E-2</v>
      </c>
      <c r="M65">
        <f t="shared" si="53"/>
        <v>2.672386471962588E-2</v>
      </c>
      <c r="N65">
        <f t="shared" si="54"/>
        <v>3.920101712048157E-3</v>
      </c>
      <c r="O65">
        <f t="shared" si="55"/>
        <v>2.2885329391353043E-2</v>
      </c>
      <c r="P65">
        <f t="shared" si="37"/>
        <v>-0.28599489678787032</v>
      </c>
      <c r="AP65">
        <f>('Simulation USA HP'!AP65)</f>
        <v>2002</v>
      </c>
      <c r="AQ65">
        <f>('Simulation USA HP'!AQ65)</f>
        <v>33606.910000000003</v>
      </c>
      <c r="AR65">
        <f>('Simulation USA HP'!AR65)</f>
        <v>145803</v>
      </c>
      <c r="AS65">
        <f>('Simulation USA HP'!AS65)</f>
        <v>1847.99</v>
      </c>
      <c r="AT65">
        <f>('Simulation USA HP'!AT65)</f>
        <v>269442485.97000003</v>
      </c>
      <c r="AU65">
        <f>('Simulation USA HP'!AU65)</f>
        <v>10149.25</v>
      </c>
      <c r="AV65">
        <f>('Simulation USA HP'!AV65)</f>
        <v>3156.3719999999998</v>
      </c>
      <c r="AW65">
        <f>('Simulation USA HP'!AW65)</f>
        <v>2112.9680000000008</v>
      </c>
      <c r="AX65">
        <f>('Simulation USA HP'!AX65)</f>
        <v>15418.59</v>
      </c>
      <c r="AY65">
        <f>('Simulation USA HP'!AY65)</f>
        <v>3.3432586406468151E-5</v>
      </c>
      <c r="AZ65">
        <f>('Simulation USA HP'!AZ65)</f>
        <v>192719.79500000001</v>
      </c>
      <c r="BB65">
        <f t="shared" si="1"/>
        <v>-1.746505593999643</v>
      </c>
      <c r="BC65">
        <f t="shared" si="2"/>
        <v>7.2428729418394724</v>
      </c>
      <c r="BD65">
        <f t="shared" si="3"/>
        <v>-2.9438374834546046</v>
      </c>
      <c r="BE65">
        <f t="shared" si="4"/>
        <v>-4.1118140278268109</v>
      </c>
      <c r="BF65">
        <f t="shared" si="5"/>
        <v>-4.5131437004119555</v>
      </c>
      <c r="BG65">
        <f t="shared" si="6"/>
        <v>-2.5256633703210603</v>
      </c>
      <c r="BH65">
        <f t="shared" si="20"/>
        <v>-10.305979492697658</v>
      </c>
      <c r="BJ65">
        <v>-1.7408149667869317</v>
      </c>
      <c r="BK65">
        <v>7.2107117887880356</v>
      </c>
      <c r="BL65">
        <v>-2.994438170197121</v>
      </c>
      <c r="BM65">
        <v>-4.196249180210998</v>
      </c>
      <c r="BN65">
        <v>-4.4798421721423116</v>
      </c>
      <c r="BO65">
        <v>-2.5647624711963886</v>
      </c>
      <c r="BP65">
        <v>-10.343812253678244</v>
      </c>
      <c r="BR65">
        <f t="shared" si="21"/>
        <v>-5.6906272127112967E-3</v>
      </c>
      <c r="BS65">
        <f t="shared" si="22"/>
        <v>3.2161153051436742E-2</v>
      </c>
      <c r="BT65">
        <f t="shared" si="23"/>
        <v>5.0600686742516388E-2</v>
      </c>
      <c r="BU65">
        <f t="shared" si="24"/>
        <v>8.4435152384187084E-2</v>
      </c>
      <c r="BV65">
        <f t="shared" si="25"/>
        <v>-3.3301528269643832E-2</v>
      </c>
      <c r="BW65">
        <f t="shared" si="26"/>
        <v>3.9099100875328308E-2</v>
      </c>
      <c r="BX65">
        <f t="shared" si="27"/>
        <v>3.7832760980586855E-2</v>
      </c>
      <c r="BZ65">
        <f t="shared" si="56"/>
        <v>-1.7459817853662685E-2</v>
      </c>
      <c r="CA65">
        <f t="shared" si="57"/>
        <v>3.0633657360892741E-2</v>
      </c>
      <c r="CG65">
        <f t="shared" si="58"/>
        <v>-1.7842671157848187E-2</v>
      </c>
      <c r="CH65">
        <f t="shared" si="59"/>
        <v>1.1796874724681342E-2</v>
      </c>
      <c r="CJ65">
        <f t="shared" si="28"/>
        <v>-1.7271136894606529</v>
      </c>
      <c r="CK65">
        <f t="shared" si="29"/>
        <v>7.2140368361850857</v>
      </c>
      <c r="CL65">
        <f t="shared" si="30"/>
        <v>-2.9685885576561639</v>
      </c>
      <c r="CM65">
        <f t="shared" si="31"/>
        <v>-4.4822440769988683</v>
      </c>
      <c r="CN65">
        <f t="shared" si="32"/>
        <v>-2.5347135590797127</v>
      </c>
      <c r="CP65">
        <f t="shared" si="8"/>
        <v>-38.464814207945324</v>
      </c>
      <c r="CQ65">
        <f t="shared" si="33"/>
        <v>7.2428729418394724</v>
      </c>
      <c r="CR65">
        <f t="shared" si="9"/>
        <v>-39.662146097400282</v>
      </c>
      <c r="CS65">
        <f t="shared" si="10"/>
        <v>-40.830122641772491</v>
      </c>
      <c r="CT65">
        <f t="shared" si="11"/>
        <v>-41.231452314357639</v>
      </c>
      <c r="CU65">
        <f t="shared" si="12"/>
        <v>-39.243971984266743</v>
      </c>
    </row>
    <row r="66" spans="1:99" x14ac:dyDescent="0.2">
      <c r="A66">
        <f t="shared" si="44"/>
        <v>2003</v>
      </c>
      <c r="B66">
        <f t="shared" si="45"/>
        <v>5.6072541543397851E-2</v>
      </c>
      <c r="C66">
        <f t="shared" si="46"/>
        <v>2.3775879066322385E-2</v>
      </c>
      <c r="E66">
        <f t="shared" si="48"/>
        <v>-5.3910257050406821E-2</v>
      </c>
      <c r="F66">
        <f t="shared" si="47"/>
        <v>-2.5564780262177705E-2</v>
      </c>
      <c r="I66">
        <f t="shared" si="49"/>
        <v>1.9021427512677758E-2</v>
      </c>
      <c r="J66">
        <f t="shared" si="50"/>
        <v>3.8047477145809902E-2</v>
      </c>
      <c r="K66">
        <f t="shared" si="51"/>
        <v>4.3219545331175339E-3</v>
      </c>
      <c r="L66">
        <f t="shared" si="52"/>
        <v>4.3505799891313909E-2</v>
      </c>
      <c r="M66">
        <f t="shared" si="53"/>
        <v>3.9183845358196377E-2</v>
      </c>
      <c r="N66">
        <f t="shared" si="54"/>
        <v>5.8712609689749642E-3</v>
      </c>
      <c r="O66">
        <f t="shared" si="55"/>
        <v>3.4194450266481678E-2</v>
      </c>
      <c r="P66">
        <f>((1/$B$5)*(I67-(1-$B$5)*B66))</f>
        <v>-0.43940724522117791</v>
      </c>
      <c r="AP66">
        <f>('Simulation USA HP'!AP66)</f>
        <v>2003</v>
      </c>
      <c r="AQ66">
        <f>('Simulation USA HP'!AQ66)</f>
        <v>34534.67</v>
      </c>
      <c r="AR66">
        <f>('Simulation USA HP'!AR66)</f>
        <v>145770</v>
      </c>
      <c r="AS66">
        <f>('Simulation USA HP'!AS66)</f>
        <v>1832.54</v>
      </c>
      <c r="AT66">
        <f>('Simulation USA HP'!AT66)</f>
        <v>267129355.79999998</v>
      </c>
      <c r="AU66">
        <f>('Simulation USA HP'!AU66)</f>
        <v>10470.4</v>
      </c>
      <c r="AV66">
        <f>('Simulation USA HP'!AV66)</f>
        <v>3283.9349999999999</v>
      </c>
      <c r="AW66">
        <f>('Simulation USA HP'!AW66)</f>
        <v>2095.3850000000002</v>
      </c>
      <c r="AX66">
        <f>('Simulation USA HP'!AX66)</f>
        <v>15849.72</v>
      </c>
      <c r="AY66">
        <f>('Simulation USA HP'!AY66)</f>
        <v>3.4673284156065375E-5</v>
      </c>
      <c r="AZ66">
        <f>('Simulation USA HP'!AZ66)</f>
        <v>194926.53099999999</v>
      </c>
      <c r="BB66">
        <f t="shared" si="1"/>
        <v>-1.730658976495856</v>
      </c>
      <c r="BC66">
        <f t="shared" si="2"/>
        <v>7.222865575244426</v>
      </c>
      <c r="BD66">
        <f t="shared" si="3"/>
        <v>-2.9240704949215743</v>
      </c>
      <c r="BE66">
        <f t="shared" si="4"/>
        <v>-4.0835803250089011</v>
      </c>
      <c r="BF66">
        <f t="shared" si="5"/>
        <v>-4.5328854160944001</v>
      </c>
      <c r="BG66">
        <f t="shared" si="6"/>
        <v>-2.5094708889156472</v>
      </c>
      <c r="BH66">
        <f t="shared" si="20"/>
        <v>-10.26954107659075</v>
      </c>
      <c r="BJ66">
        <v>-1.7258877862096149</v>
      </c>
      <c r="BK66">
        <v>7.2110933599482401</v>
      </c>
      <c r="BL66">
        <v>-2.9751183580609037</v>
      </c>
      <c r="BM66">
        <v>-4.1739192115768589</v>
      </c>
      <c r="BN66">
        <v>-4.4778355878529359</v>
      </c>
      <c r="BO66">
        <v>-2.5475893080733201</v>
      </c>
      <c r="BP66">
        <v>-10.325471440184764</v>
      </c>
      <c r="BR66">
        <f t="shared" si="21"/>
        <v>-4.7711902862410671E-3</v>
      </c>
      <c r="BS66">
        <f t="shared" si="22"/>
        <v>1.1772215296185884E-2</v>
      </c>
      <c r="BT66">
        <f t="shared" si="23"/>
        <v>5.1047863139329408E-2</v>
      </c>
      <c r="BU66">
        <f t="shared" si="24"/>
        <v>9.0338886567957744E-2</v>
      </c>
      <c r="BV66">
        <f t="shared" si="25"/>
        <v>-5.5049828241464205E-2</v>
      </c>
      <c r="BW66">
        <f t="shared" si="26"/>
        <v>3.8118419157672889E-2</v>
      </c>
      <c r="BX66">
        <f t="shared" si="27"/>
        <v>5.5930363594013599E-2</v>
      </c>
      <c r="BZ66">
        <f t="shared" si="56"/>
        <v>-3.3301528269643832E-2</v>
      </c>
      <c r="CA66">
        <f t="shared" si="57"/>
        <v>3.7832760980586855E-2</v>
      </c>
      <c r="CG66">
        <f t="shared" si="58"/>
        <v>-2.5564780262177705E-2</v>
      </c>
      <c r="CH66">
        <f t="shared" si="59"/>
        <v>2.3775879066322385E-2</v>
      </c>
      <c r="CJ66">
        <f t="shared" si="28"/>
        <v>-1.7068663586969373</v>
      </c>
      <c r="CK66">
        <f t="shared" si="29"/>
        <v>7.2154153144813575</v>
      </c>
      <c r="CL66">
        <f t="shared" si="30"/>
        <v>-2.9370708809150941</v>
      </c>
      <c r="CM66">
        <f t="shared" si="31"/>
        <v>-4.6133264567980365</v>
      </c>
      <c r="CN66">
        <f t="shared" si="32"/>
        <v>-2.5040835081820063</v>
      </c>
      <c r="CP66">
        <f t="shared" si="8"/>
        <v>-38.467308403935014</v>
      </c>
      <c r="CQ66">
        <f t="shared" si="33"/>
        <v>7.222865575244426</v>
      </c>
      <c r="CR66">
        <f t="shared" si="9"/>
        <v>-39.660719922360734</v>
      </c>
      <c r="CS66">
        <f t="shared" si="10"/>
        <v>-40.820229752448064</v>
      </c>
      <c r="CT66">
        <f t="shared" si="11"/>
        <v>-41.269534843533563</v>
      </c>
      <c r="CU66">
        <f t="shared" si="12"/>
        <v>-39.246120316354805</v>
      </c>
    </row>
    <row r="67" spans="1:99" x14ac:dyDescent="0.2">
      <c r="A67">
        <f t="shared" si="44"/>
        <v>2004</v>
      </c>
      <c r="B67">
        <f t="shared" si="45"/>
        <v>7.2116946665157292E-2</v>
      </c>
      <c r="C67">
        <f t="shared" si="46"/>
        <v>2.4460269680607452E-2</v>
      </c>
      <c r="E67">
        <f t="shared" si="48"/>
        <v>-9.2496817247311375E-2</v>
      </c>
      <c r="F67">
        <f t="shared" si="47"/>
        <v>-4.4764878255314069E-2</v>
      </c>
      <c r="I67">
        <f t="shared" si="49"/>
        <v>2.7048872031409328E-2</v>
      </c>
      <c r="J67">
        <f t="shared" si="50"/>
        <v>5.2959164898129477E-2</v>
      </c>
      <c r="K67">
        <f t="shared" si="51"/>
        <v>1.1335516310174605E-3</v>
      </c>
      <c r="L67">
        <f t="shared" si="52"/>
        <v>5.4390760395808785E-2</v>
      </c>
      <c r="M67">
        <f t="shared" si="53"/>
        <v>5.3257208764791328E-2</v>
      </c>
      <c r="N67">
        <f t="shared" si="54"/>
        <v>6.5564826204016135E-3</v>
      </c>
      <c r="O67">
        <f t="shared" si="55"/>
        <v>5.1948602461632451E-2</v>
      </c>
      <c r="P67">
        <f>((1/$B$5)*(I88-(1-$B$5)*B67))</f>
        <v>-1.5956438823156265</v>
      </c>
      <c r="AP67">
        <f>('Simulation USA HP'!AP67)</f>
        <v>2004</v>
      </c>
      <c r="AQ67">
        <f>('Simulation USA HP'!AQ67)</f>
        <v>35535.47</v>
      </c>
      <c r="AR67">
        <f>('Simulation USA HP'!AR67)</f>
        <v>147280</v>
      </c>
      <c r="AS67">
        <f>('Simulation USA HP'!AS67)</f>
        <v>1831.55</v>
      </c>
      <c r="AT67">
        <f>('Simulation USA HP'!AT67)</f>
        <v>269750684</v>
      </c>
      <c r="AU67">
        <f>('Simulation USA HP'!AU67)</f>
        <v>10865.13</v>
      </c>
      <c r="AV67">
        <f>('Simulation USA HP'!AV67)</f>
        <v>3550.2840000000001</v>
      </c>
      <c r="AW67">
        <f>('Simulation USA HP'!AW67)</f>
        <v>2044.9260000000013</v>
      </c>
      <c r="AX67">
        <f>('Simulation USA HP'!AX67)</f>
        <v>16460.34</v>
      </c>
      <c r="AY67">
        <f>('Simulation USA HP'!AY67)</f>
        <v>3.5887033245536034E-5</v>
      </c>
      <c r="AZ67">
        <f>('Simulation USA HP'!AZ67)</f>
        <v>197294.27499999999</v>
      </c>
      <c r="BB67">
        <f t="shared" si="1"/>
        <v>-1.7141650432938771</v>
      </c>
      <c r="BC67">
        <f t="shared" si="2"/>
        <v>7.2205570229165748</v>
      </c>
      <c r="BD67">
        <f t="shared" si="3"/>
        <v>-2.8991378172196547</v>
      </c>
      <c r="BE67">
        <f t="shared" si="4"/>
        <v>-4.0176687955942834</v>
      </c>
      <c r="BF67">
        <f t="shared" si="5"/>
        <v>-4.5693347928608059</v>
      </c>
      <c r="BG67">
        <f t="shared" si="6"/>
        <v>-2.4837425447101018</v>
      </c>
      <c r="BH67">
        <f t="shared" si="20"/>
        <v>-10.235134518647341</v>
      </c>
      <c r="BJ67">
        <v>-1.7109606056322981</v>
      </c>
      <c r="BK67">
        <v>7.2114749311084445</v>
      </c>
      <c r="BL67">
        <v>-2.9557985459246865</v>
      </c>
      <c r="BM67">
        <v>-4.1515892429427126</v>
      </c>
      <c r="BN67">
        <v>-4.4758290035635611</v>
      </c>
      <c r="BO67">
        <v>-2.5304161449502445</v>
      </c>
      <c r="BP67">
        <v>-10.307130626691283</v>
      </c>
      <c r="BR67">
        <f t="shared" si="21"/>
        <v>-3.2044376615789627E-3</v>
      </c>
      <c r="BS67">
        <f t="shared" si="22"/>
        <v>9.0820918081302437E-3</v>
      </c>
      <c r="BT67">
        <f t="shared" si="23"/>
        <v>5.6660728705031804E-2</v>
      </c>
      <c r="BU67">
        <f t="shared" si="24"/>
        <v>0.13392044734842923</v>
      </c>
      <c r="BV67">
        <f t="shared" si="25"/>
        <v>-9.3505789297244846E-2</v>
      </c>
      <c r="BW67">
        <f t="shared" si="26"/>
        <v>4.6673600240142665E-2</v>
      </c>
      <c r="BX67">
        <f t="shared" si="27"/>
        <v>7.1996108043942186E-2</v>
      </c>
      <c r="BZ67">
        <f t="shared" si="56"/>
        <v>-5.5049828241464205E-2</v>
      </c>
      <c r="CA67">
        <f t="shared" si="57"/>
        <v>5.5930363594013599E-2</v>
      </c>
      <c r="CG67">
        <f t="shared" si="58"/>
        <v>-4.4764878255314069E-2</v>
      </c>
      <c r="CH67">
        <f t="shared" si="59"/>
        <v>2.4460269680607452E-2</v>
      </c>
      <c r="CJ67">
        <f t="shared" si="28"/>
        <v>-1.6839117336008889</v>
      </c>
      <c r="CK67">
        <f t="shared" si="29"/>
        <v>7.2126084827394621</v>
      </c>
      <c r="CL67">
        <f t="shared" si="30"/>
        <v>-2.9028393810265571</v>
      </c>
      <c r="CM67">
        <f t="shared" si="31"/>
        <v>-5.7472331252583393</v>
      </c>
      <c r="CN67">
        <f t="shared" si="32"/>
        <v>-2.4760253845544358</v>
      </c>
      <c r="CP67">
        <f t="shared" si="8"/>
        <v>-38.469155284226517</v>
      </c>
      <c r="CQ67">
        <f t="shared" si="33"/>
        <v>7.2205570229165748</v>
      </c>
      <c r="CR67">
        <f t="shared" si="9"/>
        <v>-39.654128058152295</v>
      </c>
      <c r="CS67">
        <f t="shared" si="10"/>
        <v>-40.772659036526925</v>
      </c>
      <c r="CT67">
        <f t="shared" si="11"/>
        <v>-41.32432503379345</v>
      </c>
      <c r="CU67">
        <f t="shared" si="12"/>
        <v>-39.238732785642746</v>
      </c>
    </row>
    <row r="68" spans="1:99" x14ac:dyDescent="0.2">
      <c r="A68">
        <f t="shared" si="44"/>
        <v>2005</v>
      </c>
      <c r="B68">
        <f t="shared" si="45"/>
        <v>7.8336151519841996E-2</v>
      </c>
      <c r="C68">
        <f t="shared" si="46"/>
        <v>1.7043156094025139E-2</v>
      </c>
      <c r="E68">
        <f t="shared" si="48"/>
        <v>-0.1064497550254959</v>
      </c>
      <c r="F68">
        <f t="shared" si="47"/>
        <v>-2.4553420647522944E-2</v>
      </c>
      <c r="I68">
        <f t="shared" si="49"/>
        <v>3.7065818015304952E-2</v>
      </c>
      <c r="J68">
        <f t="shared" si="50"/>
        <v>6.3103787355016192E-2</v>
      </c>
      <c r="K68">
        <f t="shared" si="51"/>
        <v>-2.405472405183252E-3</v>
      </c>
      <c r="L68">
        <f t="shared" si="52"/>
        <v>6.0065845923128164E-2</v>
      </c>
      <c r="M68">
        <f t="shared" si="53"/>
        <v>6.2471318328311418E-2</v>
      </c>
      <c r="N68">
        <f t="shared" si="54"/>
        <v>5.5153207136469538E-3</v>
      </c>
      <c r="O68">
        <f t="shared" si="55"/>
        <v>6.5248268460412706E-2</v>
      </c>
      <c r="P68">
        <f>((1/$B$5)*(I89-(1-$B$5)*B68))</f>
        <v>-1.2589854312998732</v>
      </c>
      <c r="AP68">
        <f>('Simulation USA HP'!AP68)</f>
        <v>2005</v>
      </c>
      <c r="AQ68">
        <f>('Simulation USA HP'!AQ68)</f>
        <v>36665.81</v>
      </c>
      <c r="AR68">
        <f>('Simulation USA HP'!AR68)</f>
        <v>149209</v>
      </c>
      <c r="AS68">
        <f>('Simulation USA HP'!AS68)</f>
        <v>1829.11</v>
      </c>
      <c r="AT68">
        <f>('Simulation USA HP'!AT68)</f>
        <v>272919673.99000001</v>
      </c>
      <c r="AU68">
        <f>('Simulation USA HP'!AU68)</f>
        <v>11249.91</v>
      </c>
      <c r="AV68">
        <f>('Simulation USA HP'!AV68)</f>
        <v>3738.5650000000001</v>
      </c>
      <c r="AW68">
        <f>('Simulation USA HP'!AW68)</f>
        <v>2045.2149999999983</v>
      </c>
      <c r="AX68">
        <f>('Simulation USA HP'!AX68)</f>
        <v>17033.689999999999</v>
      </c>
      <c r="AY68">
        <f>('Simulation USA HP'!AY68)</f>
        <v>3.6779999081286392E-5</v>
      </c>
      <c r="AZ68">
        <f>('Simulation USA HP'!AZ68)</f>
        <v>199670.48499999999</v>
      </c>
      <c r="BB68">
        <f t="shared" si="1"/>
        <v>-1.6948237195887104</v>
      </c>
      <c r="BC68">
        <f t="shared" si="2"/>
        <v>7.2202643635990595</v>
      </c>
      <c r="BD68">
        <f t="shared" si="3"/>
        <v>-2.8763083041852902</v>
      </c>
      <c r="BE68">
        <f t="shared" si="4"/>
        <v>-3.9779665848446313</v>
      </c>
      <c r="BF68">
        <f t="shared" si="5"/>
        <v>-4.5811655143608689</v>
      </c>
      <c r="BG68">
        <f t="shared" si="6"/>
        <v>-2.461475285146757</v>
      </c>
      <c r="BH68">
        <f>LN(AY68)</f>
        <v>-10.210556363766718</v>
      </c>
      <c r="BJ68">
        <v>-1.6960334250549813</v>
      </c>
      <c r="BK68">
        <v>7.2118565022686481</v>
      </c>
      <c r="BL68">
        <v>-2.9364787337884692</v>
      </c>
      <c r="BM68">
        <v>-4.1292592743085734</v>
      </c>
      <c r="BN68">
        <v>-4.4738224192741853</v>
      </c>
      <c r="BO68">
        <v>-2.513242981827176</v>
      </c>
      <c r="BP68">
        <v>-10.288789813197802</v>
      </c>
      <c r="BR68">
        <f t="shared" ref="BR68:BX71" si="60">(BB68-BJ68)</f>
        <v>1.2097054662709716E-3</v>
      </c>
      <c r="BS68">
        <f t="shared" si="60"/>
        <v>8.4078613304114924E-3</v>
      </c>
      <c r="BT68">
        <f t="shared" si="60"/>
        <v>6.0170429603179088E-2</v>
      </c>
      <c r="BU68">
        <f t="shared" si="60"/>
        <v>0.15129268946394214</v>
      </c>
      <c r="BV68">
        <f t="shared" si="60"/>
        <v>-0.1073430950866836</v>
      </c>
      <c r="BW68">
        <f t="shared" si="60"/>
        <v>5.1767696680419029E-2</v>
      </c>
      <c r="BX68">
        <f t="shared" si="60"/>
        <v>7.8233449431083457E-2</v>
      </c>
      <c r="BZ68">
        <f t="shared" si="56"/>
        <v>-9.3505789297244846E-2</v>
      </c>
      <c r="CA68">
        <f t="shared" si="57"/>
        <v>7.1996108043942186E-2</v>
      </c>
      <c r="CG68">
        <f t="shared" si="58"/>
        <v>-2.4553420647522944E-2</v>
      </c>
      <c r="CH68">
        <f t="shared" si="59"/>
        <v>1.7043156094025139E-2</v>
      </c>
      <c r="CJ68">
        <f t="shared" si="28"/>
        <v>-1.6589676070396764</v>
      </c>
      <c r="CK68">
        <f t="shared" si="29"/>
        <v>7.2094510298634651</v>
      </c>
      <c r="CL68">
        <f t="shared" si="30"/>
        <v>-2.873374946433453</v>
      </c>
      <c r="CM68">
        <f t="shared" si="31"/>
        <v>-5.3882447056084466</v>
      </c>
      <c r="CN68">
        <f t="shared" si="32"/>
        <v>-2.4531771359040477</v>
      </c>
      <c r="CP68">
        <f t="shared" si="8"/>
        <v>-38.468154774014835</v>
      </c>
      <c r="CQ68">
        <f t="shared" si="33"/>
        <v>7.2202643635990595</v>
      </c>
      <c r="CR68">
        <f t="shared" si="9"/>
        <v>-39.64963935861141</v>
      </c>
      <c r="CS68">
        <f t="shared" si="10"/>
        <v>-40.751297639270753</v>
      </c>
      <c r="CT68">
        <f t="shared" si="11"/>
        <v>-41.354496568786992</v>
      </c>
      <c r="CU68">
        <f t="shared" si="12"/>
        <v>-39.234806339572877</v>
      </c>
    </row>
    <row r="69" spans="1:99" x14ac:dyDescent="0.2">
      <c r="A69">
        <f t="shared" si="44"/>
        <v>2006</v>
      </c>
      <c r="B69">
        <f t="shared" si="45"/>
        <v>6.5168914301682923E-2</v>
      </c>
      <c r="C69">
        <f t="shared" si="46"/>
        <v>-1.409852532070946E-3</v>
      </c>
      <c r="E69">
        <f t="shared" si="48"/>
        <v>-0.10798322692664636</v>
      </c>
      <c r="F69">
        <f t="shared" si="47"/>
        <v>-1.3733013876480848E-2</v>
      </c>
      <c r="I69">
        <f t="shared" si="49"/>
        <v>4.690669385157873E-2</v>
      </c>
      <c r="J69">
        <f t="shared" si="50"/>
        <v>6.4865695563489478E-2</v>
      </c>
      <c r="K69">
        <f t="shared" si="51"/>
        <v>-1.0655858481378695E-2</v>
      </c>
      <c r="L69">
        <f t="shared" si="52"/>
        <v>5.1408100330569098E-2</v>
      </c>
      <c r="M69">
        <f t="shared" si="53"/>
        <v>6.2063958811947789E-2</v>
      </c>
      <c r="N69">
        <f t="shared" si="54"/>
        <v>1.0794204465150068E-3</v>
      </c>
      <c r="O69">
        <f t="shared" si="55"/>
        <v>7.4365404280104325E-2</v>
      </c>
      <c r="P69">
        <f>((1/$B$5)*(I90-(1-$B$5)*B69))</f>
        <v>-1.0473671745115907</v>
      </c>
      <c r="AP69">
        <f>('Simulation USA HP'!AP69)</f>
        <v>2006</v>
      </c>
      <c r="AQ69">
        <f>('Simulation USA HP'!AQ69)</f>
        <v>37919.120000000003</v>
      </c>
      <c r="AR69">
        <f>('Simulation USA HP'!AR69)</f>
        <v>151742</v>
      </c>
      <c r="AS69">
        <f>('Simulation USA HP'!AS69)</f>
        <v>1831.26</v>
      </c>
      <c r="AT69">
        <f>('Simulation USA HP'!AT69)</f>
        <v>277879054.92000002</v>
      </c>
      <c r="AU69">
        <f>('Simulation USA HP'!AU69)</f>
        <v>11575.86</v>
      </c>
      <c r="AV69">
        <f>('Simulation USA HP'!AV69)</f>
        <v>3863.0160000000001</v>
      </c>
      <c r="AW69">
        <f>('Simulation USA HP'!AW69)</f>
        <v>2068.8339999999989</v>
      </c>
      <c r="AX69">
        <f>('Simulation USA HP'!AX69)</f>
        <v>17507.71</v>
      </c>
      <c r="AY69">
        <f>('Simulation USA HP'!AY69)</f>
        <v>3.6971346174857269E-5</v>
      </c>
      <c r="AZ69">
        <f>('Simulation USA HP'!AZ69)</f>
        <v>201860.16099999999</v>
      </c>
      <c r="BB69">
        <f t="shared" si="1"/>
        <v>-1.6721197150263927</v>
      </c>
      <c r="BC69">
        <f t="shared" si="2"/>
        <v>7.2273660583717367</v>
      </c>
      <c r="BD69">
        <f t="shared" si="3"/>
        <v>-2.8586532901243888</v>
      </c>
      <c r="BE69">
        <f t="shared" si="4"/>
        <v>-3.9561269598586524</v>
      </c>
      <c r="BF69">
        <f t="shared" si="5"/>
        <v>-4.5805900218443654</v>
      </c>
      <c r="BG69">
        <f t="shared" si="6"/>
        <v>-2.4449338300579342</v>
      </c>
      <c r="BH69">
        <f>LN(AY69)</f>
        <v>-10.205367373050654</v>
      </c>
      <c r="BJ69">
        <v>-1.6811062444776645</v>
      </c>
      <c r="BK69">
        <v>7.2122380734288525</v>
      </c>
      <c r="BL69">
        <v>-2.917158921652252</v>
      </c>
      <c r="BM69">
        <v>-4.1069293056744272</v>
      </c>
      <c r="BN69">
        <v>-4.4718158349848096</v>
      </c>
      <c r="BO69">
        <v>-2.4960698187041075</v>
      </c>
      <c r="BP69">
        <v>-10.270448999704321</v>
      </c>
      <c r="BR69">
        <f t="shared" si="60"/>
        <v>8.9865294512718741E-3</v>
      </c>
      <c r="BS69">
        <f t="shared" si="60"/>
        <v>1.5127984942884254E-2</v>
      </c>
      <c r="BT69">
        <f t="shared" si="60"/>
        <v>5.8505631527863144E-2</v>
      </c>
      <c r="BU69">
        <f t="shared" si="60"/>
        <v>0.15080234581577479</v>
      </c>
      <c r="BV69">
        <f t="shared" si="60"/>
        <v>-0.10877418685955575</v>
      </c>
      <c r="BW69">
        <f t="shared" si="60"/>
        <v>5.1135988646173303E-2</v>
      </c>
      <c r="BX69">
        <f t="shared" si="60"/>
        <v>6.5081626653666902E-2</v>
      </c>
      <c r="BZ69">
        <f t="shared" si="56"/>
        <v>-0.1073430950866836</v>
      </c>
      <c r="CA69">
        <f t="shared" si="57"/>
        <v>7.8233449431083457E-2</v>
      </c>
      <c r="CG69">
        <f t="shared" si="58"/>
        <v>-1.3733013876480848E-2</v>
      </c>
      <c r="CH69">
        <f t="shared" si="59"/>
        <v>-1.409852532070946E-3</v>
      </c>
      <c r="CJ69">
        <f t="shared" si="28"/>
        <v>-1.6341995506260858</v>
      </c>
      <c r="CK69">
        <f t="shared" si="29"/>
        <v>7.2015822149474742</v>
      </c>
      <c r="CL69">
        <f t="shared" si="30"/>
        <v>-2.8522932260887623</v>
      </c>
      <c r="CM69">
        <f t="shared" si="31"/>
        <v>-5.1542964801860176</v>
      </c>
      <c r="CN69">
        <f t="shared" si="32"/>
        <v>-2.4446617183735384</v>
      </c>
      <c r="CP69">
        <f t="shared" si="8"/>
        <v>-38.463791582945994</v>
      </c>
      <c r="CQ69">
        <f t="shared" si="33"/>
        <v>7.2273660583717367</v>
      </c>
      <c r="CR69">
        <f t="shared" si="9"/>
        <v>-39.650325158043991</v>
      </c>
      <c r="CS69">
        <f t="shared" si="10"/>
        <v>-40.747798827778254</v>
      </c>
      <c r="CT69">
        <f t="shared" si="11"/>
        <v>-41.372261889763969</v>
      </c>
      <c r="CU69">
        <f t="shared" si="12"/>
        <v>-39.236605697977538</v>
      </c>
    </row>
    <row r="70" spans="1:99" x14ac:dyDescent="0.2">
      <c r="A70">
        <f t="shared" si="44"/>
        <v>2007</v>
      </c>
      <c r="B70">
        <f t="shared" si="45"/>
        <v>5.0948410427583572E-2</v>
      </c>
      <c r="C70">
        <f t="shared" si="46"/>
        <v>-4.4393749808128505E-3</v>
      </c>
      <c r="E70">
        <f t="shared" si="48"/>
        <v>-5.1372206090017192E-2</v>
      </c>
      <c r="F70">
        <f t="shared" si="47"/>
        <v>4.4235737218477761E-2</v>
      </c>
      <c r="I70">
        <f t="shared" si="49"/>
        <v>5.2932432865022319E-2</v>
      </c>
      <c r="J70">
        <f t="shared" si="50"/>
        <v>5.7871924246017808E-2</v>
      </c>
      <c r="K70">
        <f t="shared" si="51"/>
        <v>-9.1093925178597178E-3</v>
      </c>
      <c r="L70">
        <f t="shared" si="52"/>
        <v>4.6367406094113051E-2</v>
      </c>
      <c r="M70">
        <f t="shared" si="53"/>
        <v>5.5476798611972765E-2</v>
      </c>
      <c r="N70">
        <f t="shared" si="54"/>
        <v>-1.5742688782967452E-3</v>
      </c>
      <c r="O70">
        <f t="shared" si="55"/>
        <v>6.5992956977092676E-2</v>
      </c>
      <c r="P70">
        <f>((1/$B$5)*(I91-(1-$B$5)*B70))</f>
        <v>-0.81882126236399577</v>
      </c>
      <c r="AP70">
        <f>('Simulation USA HP'!AP70)</f>
        <v>2007</v>
      </c>
      <c r="AQ70">
        <f>('Simulation USA HP'!AQ70)</f>
        <v>39174.730000000003</v>
      </c>
      <c r="AR70">
        <f>('Simulation USA HP'!AR70)</f>
        <v>153015</v>
      </c>
      <c r="AS70">
        <f>('Simulation USA HP'!AS70)</f>
        <v>1828.84</v>
      </c>
      <c r="AT70">
        <f>('Simulation USA HP'!AT70)</f>
        <v>279839952.59999996</v>
      </c>
      <c r="AU70">
        <f>('Simulation USA HP'!AU70)</f>
        <v>11857.26</v>
      </c>
      <c r="AV70">
        <f>('Simulation USA HP'!AV70)</f>
        <v>3788.337</v>
      </c>
      <c r="AW70">
        <f>('Simulation USA HP'!AW70)</f>
        <v>2214.103000000001</v>
      </c>
      <c r="AX70">
        <f>('Simulation USA HP'!AX70)</f>
        <v>17859.7</v>
      </c>
      <c r="AY70">
        <f>('Simulation USA HP'!AY70)</f>
        <v>3.7124480191077404E-5</v>
      </c>
      <c r="AZ70">
        <f>('Simulation USA HP'!AZ70)</f>
        <v>203716.46</v>
      </c>
      <c r="BB70">
        <f t="shared" si="1"/>
        <v>-1.6486972290060236</v>
      </c>
      <c r="BC70">
        <f t="shared" si="2"/>
        <v>7.2252439957961592</v>
      </c>
      <c r="BD70">
        <f t="shared" si="3"/>
        <v>-2.8437887868631959</v>
      </c>
      <c r="BE70">
        <f t="shared" si="4"/>
        <v>-3.9848019885539685</v>
      </c>
      <c r="BF70">
        <f t="shared" si="5"/>
        <v>-4.5218817697375382</v>
      </c>
      <c r="BG70">
        <f t="shared" si="6"/>
        <v>-2.4341823470789041</v>
      </c>
      <c r="BH70">
        <f>LN(AY70)</f>
        <v>-10.201233962526574</v>
      </c>
      <c r="BJ70">
        <v>-1.6661790639003442</v>
      </c>
      <c r="BK70">
        <v>7.2126196445890569</v>
      </c>
      <c r="BL70">
        <v>-2.8978391095160347</v>
      </c>
      <c r="BM70">
        <v>-4.084599337040288</v>
      </c>
      <c r="BN70">
        <v>-4.4698092506954339</v>
      </c>
      <c r="BO70">
        <v>-2.4788966555810319</v>
      </c>
      <c r="BP70">
        <v>-10.252108186210847</v>
      </c>
      <c r="BR70">
        <f t="shared" si="60"/>
        <v>1.7481834894320647E-2</v>
      </c>
      <c r="BS70">
        <f t="shared" si="60"/>
        <v>1.2624351207102258E-2</v>
      </c>
      <c r="BT70">
        <f t="shared" si="60"/>
        <v>5.4050322652838823E-2</v>
      </c>
      <c r="BU70">
        <f t="shared" si="60"/>
        <v>9.9797348486319493E-2</v>
      </c>
      <c r="BV70">
        <f t="shared" si="60"/>
        <v>-5.2072519042104304E-2</v>
      </c>
      <c r="BW70">
        <f t="shared" si="60"/>
        <v>4.4714308502127764E-2</v>
      </c>
      <c r="BX70">
        <f t="shared" si="60"/>
        <v>5.087422368427319E-2</v>
      </c>
      <c r="BZ70">
        <f>(BV69)</f>
        <v>-0.10877418685955575</v>
      </c>
      <c r="CA70">
        <f>(BX69)</f>
        <v>6.5081626653666902E-2</v>
      </c>
      <c r="CG70">
        <f>(BV70-$CC$33*BZ70)</f>
        <v>4.4235737218477761E-2</v>
      </c>
      <c r="CH70">
        <f>(BX70-$CC$41*CA70)</f>
        <v>-4.4393749808128505E-3</v>
      </c>
      <c r="CJ70">
        <f t="shared" si="28"/>
        <v>-1.613246631035322</v>
      </c>
      <c r="CK70">
        <f t="shared" si="29"/>
        <v>7.2035102520711973</v>
      </c>
      <c r="CL70">
        <f t="shared" si="30"/>
        <v>-2.8399671852700168</v>
      </c>
      <c r="CM70">
        <f t="shared" si="31"/>
        <v>-4.9034205994042841</v>
      </c>
      <c r="CN70">
        <f t="shared" si="32"/>
        <v>-2.4325292494869188</v>
      </c>
      <c r="CP70">
        <f t="shared" si="8"/>
        <v>-38.458709910419103</v>
      </c>
      <c r="CQ70">
        <f t="shared" si="33"/>
        <v>7.2252439957961592</v>
      </c>
      <c r="CR70">
        <f t="shared" si="9"/>
        <v>-39.653801468276271</v>
      </c>
      <c r="CS70">
        <f t="shared" si="10"/>
        <v>-40.794814669967046</v>
      </c>
      <c r="CT70">
        <f t="shared" si="11"/>
        <v>-41.331894451150617</v>
      </c>
      <c r="CU70">
        <f t="shared" si="12"/>
        <v>-39.24419502849198</v>
      </c>
    </row>
    <row r="71" spans="1:99" x14ac:dyDescent="0.2">
      <c r="A71">
        <f>(A70+1)</f>
        <v>2008</v>
      </c>
      <c r="B71">
        <f>(C71+$C$30*B70)</f>
        <v>3.4883944328884801E-2</v>
      </c>
      <c r="C71">
        <f t="shared" si="46"/>
        <v>-8.4176766034288128E-3</v>
      </c>
      <c r="E71">
        <f>(F71+$G$30*E70)</f>
        <v>4.324867884722098E-2</v>
      </c>
      <c r="F71">
        <f t="shared" si="47"/>
        <v>8.8733437057152559E-2</v>
      </c>
      <c r="I71">
        <f>($P$25*I70+$P$26*B70+$P$27*E70)</f>
        <v>5.5351200505048173E-2</v>
      </c>
      <c r="J71">
        <f>($M$25*I71+$M$26*B71+$M$27*E71)</f>
        <v>4.4016935758455035E-2</v>
      </c>
      <c r="K71">
        <f>($S$25*I71+$S$26*B71+$S$27*E71)</f>
        <v>-1.1594605816505144E-3</v>
      </c>
      <c r="L71">
        <f>($B$3*I71+(1-$B$3)*(K71+B71))</f>
        <v>4.2552619089493399E-2</v>
      </c>
      <c r="M71">
        <f>((1-$B$3)*B71+$B$3*(I71-K71))</f>
        <v>4.3712079671143905E-2</v>
      </c>
      <c r="N71">
        <f>($M$6*(B71+K71-I71)*$B$21)</f>
        <v>-3.0690519798237457E-3</v>
      </c>
      <c r="O71">
        <f>($B$19^(1-$B$6)*J71-$B$4*$A$15*(1-$A$15)^(-$B$7)*K71)</f>
        <v>4.5050596050896494E-2</v>
      </c>
      <c r="P71">
        <f>((1/$B$5)*(I92-(1-$B$5)*B71))</f>
        <v>-0.56063997074476635</v>
      </c>
      <c r="AP71">
        <f>('Simulation USA HP'!AP71)</f>
        <v>2008</v>
      </c>
      <c r="AQ71">
        <f>('Simulation USA HP'!AQ71)</f>
        <v>40310.99</v>
      </c>
      <c r="AR71">
        <f>('Simulation USA HP'!AR71)</f>
        <v>151639</v>
      </c>
      <c r="AS71">
        <f>('Simulation USA HP'!AS71)</f>
        <v>1808.99</v>
      </c>
      <c r="AT71">
        <f>('Simulation USA HP'!AT71)</f>
        <v>274313434.61000001</v>
      </c>
      <c r="AU71">
        <f>('Simulation USA HP'!AU71)</f>
        <v>11875.04</v>
      </c>
      <c r="AV71">
        <f>('Simulation USA HP'!AV71)</f>
        <v>3547.5709999999999</v>
      </c>
      <c r="AW71">
        <f>('Simulation USA HP'!AW71)</f>
        <v>2458.9089999999997</v>
      </c>
      <c r="AX71">
        <f>('Simulation USA HP'!AX71)</f>
        <v>17881.52</v>
      </c>
      <c r="AY71">
        <f>('Simulation USA HP'!AY71)</f>
        <v>3.7209498973649185E-5</v>
      </c>
      <c r="AZ71">
        <f>('Simulation USA HP'!AZ71)</f>
        <v>205386.136</v>
      </c>
      <c r="BB71">
        <f t="shared" si="1"/>
        <v>-1.6282676611605638</v>
      </c>
      <c r="BC71">
        <f t="shared" si="2"/>
        <v>7.1971348558736832</v>
      </c>
      <c r="BD71">
        <f t="shared" si="3"/>
        <v>-2.8504530793145846</v>
      </c>
      <c r="BE71">
        <f t="shared" si="4"/>
        <v>-4.0586286537044556</v>
      </c>
      <c r="BF71">
        <f t="shared" si="5"/>
        <v>-4.4251740420147661</v>
      </c>
      <c r="BG71">
        <f t="shared" si="6"/>
        <v>-2.441124020332865</v>
      </c>
      <c r="BH71">
        <f>LN(AY71)</f>
        <v>-10.198946480527107</v>
      </c>
      <c r="BJ71">
        <v>-1.6512518833230274</v>
      </c>
      <c r="BK71">
        <v>7.2130012157492605</v>
      </c>
      <c r="BL71">
        <v>-2.8785192973798175</v>
      </c>
      <c r="BM71">
        <v>-4.0622693684061417</v>
      </c>
      <c r="BN71">
        <v>-4.4678026664060591</v>
      </c>
      <c r="BO71">
        <v>-2.4617234924579634</v>
      </c>
      <c r="BP71">
        <v>-10.233767372717367</v>
      </c>
      <c r="BR71">
        <f t="shared" si="60"/>
        <v>2.2984222162463652E-2</v>
      </c>
      <c r="BS71">
        <f t="shared" si="60"/>
        <v>-1.5866359875577274E-2</v>
      </c>
      <c r="BT71">
        <f t="shared" si="60"/>
        <v>2.8066218065232906E-2</v>
      </c>
      <c r="BU71">
        <f t="shared" si="60"/>
        <v>3.640714701686143E-3</v>
      </c>
      <c r="BV71">
        <f t="shared" si="60"/>
        <v>4.2628624391293002E-2</v>
      </c>
      <c r="BW71">
        <f t="shared" si="60"/>
        <v>2.0599472125098384E-2</v>
      </c>
      <c r="BX71">
        <f t="shared" si="60"/>
        <v>3.48208921902593E-2</v>
      </c>
      <c r="BZ71">
        <f>(BV70)</f>
        <v>-5.2072519042104304E-2</v>
      </c>
      <c r="CA71">
        <f>(BX70)</f>
        <v>5.087422368427319E-2</v>
      </c>
      <c r="CG71">
        <f>(BV71-$CC$33*BZ71)</f>
        <v>8.8733437057152559E-2</v>
      </c>
      <c r="CH71">
        <f>(BX71-$CC$41*CA71)</f>
        <v>-8.4176766034288128E-3</v>
      </c>
      <c r="CJ71">
        <f t="shared" si="28"/>
        <v>-1.5959006828179791</v>
      </c>
      <c r="CK71">
        <f t="shared" si="29"/>
        <v>7.2118417551676099</v>
      </c>
      <c r="CL71">
        <f t="shared" si="30"/>
        <v>-2.8345023616213623</v>
      </c>
      <c r="CM71">
        <f t="shared" si="31"/>
        <v>-4.6229093391509082</v>
      </c>
      <c r="CN71">
        <f t="shared" si="32"/>
        <v>-2.4191708733684698</v>
      </c>
      <c r="CP71">
        <f t="shared" si="8"/>
        <v>-38.456621156067122</v>
      </c>
      <c r="CQ71">
        <f t="shared" si="33"/>
        <v>7.1971348558736832</v>
      </c>
      <c r="CR71">
        <f t="shared" si="9"/>
        <v>-39.678806574221142</v>
      </c>
      <c r="CS71">
        <f t="shared" si="10"/>
        <v>-40.886982148611011</v>
      </c>
      <c r="CT71">
        <f t="shared" si="11"/>
        <v>-41.253527536921325</v>
      </c>
      <c r="CU71">
        <f t="shared" si="12"/>
        <v>-39.269477515239423</v>
      </c>
    </row>
    <row r="72" spans="1:99" x14ac:dyDescent="0.2">
      <c r="A72">
        <f t="shared" ref="A72:A88" si="61">(A71+1)</f>
        <v>2009</v>
      </c>
      <c r="B72">
        <f t="shared" ref="B72:B73" si="62">(C72+$C$30*B71)</f>
        <v>2.361452405240359E-2</v>
      </c>
      <c r="C72">
        <f>(CH72)</f>
        <v>-6.0337283911210508E-3</v>
      </c>
      <c r="E72">
        <f t="shared" ref="E72:E73" si="63">(F72+$G$30*E71)</f>
        <v>0.14968445074397907</v>
      </c>
      <c r="F72">
        <f>(CG72)</f>
        <v>0.11139223302574694</v>
      </c>
      <c r="I72">
        <f t="shared" ref="I72:I73" si="64">($P$25*I71+$P$26*B71+$P$27*E71)</f>
        <v>5.423458428079727E-2</v>
      </c>
      <c r="J72">
        <f t="shared" ref="J72:J73" si="65">($M$25*I72+$M$26*B72+$M$27*E72)</f>
        <v>2.8407960084427423E-2</v>
      </c>
      <c r="K72">
        <f t="shared" ref="K72:K73" si="66">($S$25*I72+$S$26*B72+$S$27*E72)</f>
        <v>1.1481796755625783E-2</v>
      </c>
      <c r="L72">
        <f t="shared" ref="L72:L73" si="67">($B$3*I72+(1-$B$3)*(K72+B72))</f>
        <v>4.2908656912739492E-2</v>
      </c>
      <c r="M72">
        <f t="shared" ref="M72:M73" si="68">((1-$B$3)*B72+$B$3*(I72-K72))</f>
        <v>3.1426860157113712E-2</v>
      </c>
      <c r="N72">
        <f t="shared" ref="N72:N73" si="69">($M$6*(B72+K72-I72)*$B$21)</f>
        <v>-2.7159150443057862E-3</v>
      </c>
      <c r="O72">
        <f t="shared" ref="O72:O73" si="70">($B$19^(1-$B$6)*J72-$B$4*$A$15*(1-$A$15)^(-$B$7)*K72)</f>
        <v>1.8171926552973651E-2</v>
      </c>
      <c r="P72">
        <f>((1/$B$5)*(I93-(1-$B$5)*B72))</f>
        <v>-0.37952262361939088</v>
      </c>
      <c r="AP72">
        <f>('Simulation USA HP'!AP72)</f>
        <v>2009</v>
      </c>
      <c r="AQ72">
        <f>('Simulation USA HP'!AQ72)</f>
        <v>41201.949999999997</v>
      </c>
      <c r="AR72">
        <f>('Simulation USA HP'!AR72)</f>
        <v>145403</v>
      </c>
      <c r="AS72">
        <f>('Simulation USA HP'!AS72)</f>
        <v>1764.89</v>
      </c>
      <c r="AT72">
        <f>('Simulation USA HP'!AT72)</f>
        <v>256620300.67000002</v>
      </c>
      <c r="AU72">
        <f>('Simulation USA HP'!AU72)</f>
        <v>11720.02</v>
      </c>
      <c r="AV72">
        <f>('Simulation USA HP'!AV72)</f>
        <v>2934.2339999999999</v>
      </c>
      <c r="AW72">
        <f>('Simulation USA HP'!AW72)</f>
        <v>2762.3659999999982</v>
      </c>
      <c r="AX72">
        <f>('Simulation USA HP'!AX72)</f>
        <v>17416.62</v>
      </c>
      <c r="AY72">
        <f>('Simulation USA HP'!AY72)</f>
        <v>3.7473909121997618E-5</v>
      </c>
      <c r="AZ72">
        <f>('Simulation USA HP'!AZ72)</f>
        <v>207006.084</v>
      </c>
      <c r="BB72">
        <f t="shared" si="1"/>
        <v>-1.6142625988052666</v>
      </c>
      <c r="BC72">
        <f t="shared" si="2"/>
        <v>7.122604657965109</v>
      </c>
      <c r="BD72">
        <f t="shared" si="3"/>
        <v>-2.8714496935057485</v>
      </c>
      <c r="BE72">
        <f t="shared" si="4"/>
        <v>-4.2563017529960128</v>
      </c>
      <c r="BF72">
        <f t="shared" si="5"/>
        <v>-4.3166606252577528</v>
      </c>
      <c r="BG72">
        <f t="shared" si="6"/>
        <v>-2.4753232613904173</v>
      </c>
      <c r="BH72">
        <f t="shared" ref="BH72:BH73" si="71">LN(AY72)</f>
        <v>-10.19186562388569</v>
      </c>
      <c r="BJ72">
        <v>-1.6363247027457106</v>
      </c>
      <c r="BK72">
        <v>7.2133827869094649</v>
      </c>
      <c r="BL72">
        <v>-2.8591994852435931</v>
      </c>
      <c r="BM72">
        <v>-4.0399393997720026</v>
      </c>
      <c r="BN72">
        <v>-4.4657960821166833</v>
      </c>
      <c r="BO72">
        <v>-2.4445503293348878</v>
      </c>
      <c r="BP72">
        <v>-10.215426559223886</v>
      </c>
      <c r="BR72">
        <f t="shared" ref="BR72:BR73" si="72">(BB72-BJ72)</f>
        <v>2.2062103940444056E-2</v>
      </c>
      <c r="BS72">
        <f t="shared" ref="BS72:BS73" si="73">(BC72-BK72)</f>
        <v>-9.0778128944355885E-2</v>
      </c>
      <c r="BT72">
        <f t="shared" ref="BT72:BT73" si="74">(BD72-BL72)</f>
        <v>-1.2250208262155393E-2</v>
      </c>
      <c r="BU72">
        <f t="shared" ref="BU72:BU73" si="75">(BE72-BM72)</f>
        <v>-0.21636235322401021</v>
      </c>
      <c r="BV72">
        <f t="shared" ref="BV72:BV73" si="76">(BF72-BN72)</f>
        <v>0.14913545685893048</v>
      </c>
      <c r="BW72">
        <f t="shared" ref="BW72:BW73" si="77">(BG72-BO72)</f>
        <v>-3.0772932055529445E-2</v>
      </c>
      <c r="BX72">
        <f t="shared" ref="BX72:BX73" si="78">(BH72-BP72)</f>
        <v>2.3560935338196032E-2</v>
      </c>
      <c r="BZ72">
        <f t="shared" ref="BZ72:BZ73" si="79">(BV71)</f>
        <v>4.2628624391293002E-2</v>
      </c>
      <c r="CA72">
        <f t="shared" ref="CA72:CA73" si="80">(BX71)</f>
        <v>3.48208921902593E-2</v>
      </c>
      <c r="CG72">
        <f>(BV72-$CC$33*BZ72)</f>
        <v>0.11139223302574694</v>
      </c>
      <c r="CH72">
        <f>(BX72-$CC$41*CA72)</f>
        <v>-6.0337283911210508E-3</v>
      </c>
      <c r="CJ72">
        <f t="shared" si="28"/>
        <v>-1.5820901184649134</v>
      </c>
      <c r="CK72">
        <f t="shared" si="29"/>
        <v>7.2248645836650907</v>
      </c>
      <c r="CL72">
        <f t="shared" si="30"/>
        <v>-2.8307915251591655</v>
      </c>
      <c r="CM72">
        <f t="shared" si="31"/>
        <v>-4.419462023391393</v>
      </c>
      <c r="CN72">
        <f t="shared" si="32"/>
        <v>-2.4016416724221483</v>
      </c>
      <c r="CP72">
        <f t="shared" si="8"/>
        <v>-38.460956907205308</v>
      </c>
      <c r="CQ72">
        <f t="shared" si="33"/>
        <v>7.122604657965109</v>
      </c>
      <c r="CR72">
        <f t="shared" si="9"/>
        <v>-39.718144001905785</v>
      </c>
      <c r="CS72">
        <f t="shared" si="10"/>
        <v>-41.102996061396055</v>
      </c>
      <c r="CT72">
        <f t="shared" si="11"/>
        <v>-41.163354933657793</v>
      </c>
      <c r="CU72">
        <f t="shared" si="12"/>
        <v>-39.322017569790454</v>
      </c>
    </row>
    <row r="73" spans="1:99" x14ac:dyDescent="0.2">
      <c r="A73">
        <f t="shared" si="61"/>
        <v>2010</v>
      </c>
      <c r="B73">
        <f t="shared" si="62"/>
        <v>4.5825165406273183E-2</v>
      </c>
      <c r="C73">
        <f>(CH73)</f>
        <v>2.5754918652106076E-2</v>
      </c>
      <c r="E73">
        <f t="shared" si="63"/>
        <v>0.108492346702524</v>
      </c>
      <c r="F73">
        <f>(CG73)</f>
        <v>-2.4037703456239262E-2</v>
      </c>
      <c r="I73">
        <f t="shared" si="64"/>
        <v>5.0942774082392138E-2</v>
      </c>
      <c r="J73">
        <f t="shared" si="65"/>
        <v>3.8491552454103684E-2</v>
      </c>
      <c r="K73">
        <f t="shared" si="66"/>
        <v>1.4039882452794594E-2</v>
      </c>
      <c r="L73">
        <f t="shared" si="67"/>
        <v>5.622293050287118E-2</v>
      </c>
      <c r="M73">
        <f t="shared" si="68"/>
        <v>4.2183048050076583E-2</v>
      </c>
      <c r="N73">
        <f t="shared" si="69"/>
        <v>1.2661617713628317E-3</v>
      </c>
      <c r="O73">
        <f t="shared" si="70"/>
        <v>2.5974982911618153E-2</v>
      </c>
      <c r="P73">
        <f>((1/$B$5)*(I94-(1-$B$5)*B73))</f>
        <v>-0.73648263942085013</v>
      </c>
      <c r="AP73">
        <f>('Simulation USA HP'!AP73)</f>
        <v>2010</v>
      </c>
      <c r="AQ73">
        <f>('Simulation USA HP'!AQ73)</f>
        <v>41608.28</v>
      </c>
      <c r="AR73">
        <f>('Simulation USA HP'!AR73)</f>
        <v>144395</v>
      </c>
      <c r="AS73">
        <f>('Simulation USA HP'!AS73)</f>
        <v>1773.37</v>
      </c>
      <c r="AT73">
        <f>('Simulation USA HP'!AT73)</f>
        <v>256065761.14999998</v>
      </c>
      <c r="AU73">
        <f>('Simulation USA HP'!AU73)</f>
        <v>11943.39</v>
      </c>
      <c r="AV73">
        <f>('Simulation USA HP'!AV73)</f>
        <v>3269.4169999999999</v>
      </c>
      <c r="AW73">
        <f>('Simulation USA HP'!AW73)</f>
        <v>2675.6129999999994</v>
      </c>
      <c r="AX73">
        <f>('Simulation USA HP'!AX73)</f>
        <v>17888.419999999998</v>
      </c>
      <c r="AY73">
        <f>('Simulation USA HP'!AY73)</f>
        <v>3.9025076707387194E-5</v>
      </c>
      <c r="AZ73">
        <f>('Simulation USA HP'!AZ73)</f>
        <v>208504.73300000001</v>
      </c>
      <c r="BB73">
        <f t="shared" si="1"/>
        <v>-1.6116625552977883</v>
      </c>
      <c r="BC73">
        <f t="shared" si="2"/>
        <v>7.1132278287449813</v>
      </c>
      <c r="BD73">
        <f t="shared" si="3"/>
        <v>-2.8597837539561137</v>
      </c>
      <c r="BE73">
        <f t="shared" si="4"/>
        <v>-4.1553500596687281</v>
      </c>
      <c r="BF73">
        <f t="shared" si="5"/>
        <v>-4.3557832282474287</v>
      </c>
      <c r="BG73">
        <f t="shared" si="6"/>
        <v>-2.4558081650964176</v>
      </c>
      <c r="BH73">
        <f t="shared" si="71"/>
        <v>-10.151306125968626</v>
      </c>
      <c r="BJ73">
        <v>-1.6213975221683938</v>
      </c>
      <c r="BK73">
        <v>7.2137643580696693</v>
      </c>
      <c r="BL73">
        <v>-2.8398796731073759</v>
      </c>
      <c r="BM73">
        <v>-4.0176094311378563</v>
      </c>
      <c r="BN73">
        <v>-4.4637894978273076</v>
      </c>
      <c r="BO73">
        <v>-2.4273771662118193</v>
      </c>
      <c r="BP73">
        <v>-10.197085745730405</v>
      </c>
      <c r="BR73">
        <f t="shared" si="72"/>
        <v>9.7349668706054882E-3</v>
      </c>
      <c r="BS73">
        <f t="shared" si="73"/>
        <v>-0.10053652932468804</v>
      </c>
      <c r="BT73">
        <f t="shared" si="74"/>
        <v>-1.9904080848737848E-2</v>
      </c>
      <c r="BU73">
        <f t="shared" si="75"/>
        <v>-0.13774062853087177</v>
      </c>
      <c r="BV73">
        <f t="shared" si="76"/>
        <v>0.10800626957987891</v>
      </c>
      <c r="BW73">
        <f t="shared" si="77"/>
        <v>-2.8430998884598324E-2</v>
      </c>
      <c r="BX73">
        <f t="shared" si="78"/>
        <v>4.5779619761779244E-2</v>
      </c>
      <c r="BZ73">
        <f t="shared" si="79"/>
        <v>0.14913545685893048</v>
      </c>
      <c r="CA73">
        <f t="shared" si="80"/>
        <v>2.3560935338196032E-2</v>
      </c>
      <c r="CG73">
        <f>(BV73-$CC$33*BZ73)</f>
        <v>-2.4037703456239262E-2</v>
      </c>
      <c r="CH73">
        <f>(BX73-$CC$41*CA73)</f>
        <v>2.5754918652106076E-2</v>
      </c>
      <c r="CJ73">
        <f t="shared" si="28"/>
        <v>-1.5704547480860016</v>
      </c>
      <c r="CK73">
        <f t="shared" si="29"/>
        <v>7.2278042405224641</v>
      </c>
      <c r="CL73">
        <f t="shared" si="30"/>
        <v>-2.801388120653272</v>
      </c>
      <c r="CM73">
        <f t="shared" si="31"/>
        <v>-4.7540920705587064</v>
      </c>
      <c r="CN73">
        <f t="shared" si="32"/>
        <v>-2.3711542357089481</v>
      </c>
      <c r="CP73">
        <f t="shared" si="8"/>
        <v>-38.476697677191311</v>
      </c>
      <c r="CQ73">
        <f t="shared" si="33"/>
        <v>7.1132278287449813</v>
      </c>
      <c r="CR73">
        <f t="shared" si="9"/>
        <v>-39.724818875849635</v>
      </c>
      <c r="CS73">
        <f t="shared" si="10"/>
        <v>-41.020385181562247</v>
      </c>
      <c r="CT73">
        <f t="shared" si="11"/>
        <v>-41.220818350140945</v>
      </c>
      <c r="CU73">
        <f t="shared" si="12"/>
        <v>-39.320843286989941</v>
      </c>
    </row>
    <row r="74" spans="1:99" x14ac:dyDescent="0.2">
      <c r="A74">
        <f t="shared" si="61"/>
        <v>2011</v>
      </c>
      <c r="B74">
        <f t="shared" ref="B74" si="81">(C74+$C$30*B73)</f>
        <v>3.2248267447459733E-2</v>
      </c>
      <c r="C74">
        <f t="shared" ref="C74" si="82">(CH74)</f>
        <v>-6.6990505341962062E-3</v>
      </c>
      <c r="E74">
        <f t="shared" ref="E74" si="83">(F74+$G$30*E73)</f>
        <v>7.8596292931302561E-2</v>
      </c>
      <c r="F74">
        <f t="shared" ref="F74" si="84">(CG74)</f>
        <v>-1.7462423113428632E-2</v>
      </c>
      <c r="I74">
        <f t="shared" ref="I74" si="85">($P$25*I73+$P$26*B73+$P$27*E73)</f>
        <v>5.235236113630138E-2</v>
      </c>
      <c r="J74">
        <f t="shared" ref="J74" si="86">($M$25*I74+$M$26*B74+$M$27*E74)</f>
        <v>3.7533388521196712E-2</v>
      </c>
      <c r="K74">
        <f t="shared" ref="K74" si="87">($S$25*I74+$S$26*B74+$S$27*E74)</f>
        <v>4.3530360469009599E-3</v>
      </c>
      <c r="L74">
        <f t="shared" ref="L74" si="88">($B$3*I74+(1-$B$3)*(K74+B74))</f>
        <v>4.3030965019221434E-2</v>
      </c>
      <c r="M74">
        <f t="shared" ref="M74" si="89">((1-$B$3)*B74+$B$3*(I74-K74))</f>
        <v>3.8677928972320474E-2</v>
      </c>
      <c r="N74">
        <f t="shared" ref="N74" si="90">($M$6*(B74+K74-I74)*$B$21)</f>
        <v>-2.2352359436552068E-3</v>
      </c>
      <c r="O74">
        <f t="shared" ref="O74" si="91">($B$19^(1-$B$6)*J74-$B$4*$A$15*(1-$A$15)^(-$B$7)*K74)</f>
        <v>3.3652652440593907E-2</v>
      </c>
      <c r="P74">
        <f>((1/$B$5)*(I95-(1-$B$5)*B74))</f>
        <v>-0.51828048880764888</v>
      </c>
      <c r="AP74">
        <f>('Simulation USA HP'!AP74)</f>
        <v>2011</v>
      </c>
      <c r="AQ74">
        <f>('Simulation USA HP'!AQ74)</f>
        <v>42034.63</v>
      </c>
      <c r="AR74">
        <f>('Simulation USA HP'!AR74)</f>
        <v>145707</v>
      </c>
      <c r="AS74">
        <f>('Simulation USA HP'!AS74)</f>
        <v>1782.51</v>
      </c>
      <c r="AT74">
        <f>('Simulation USA HP'!AT74)</f>
        <v>259724184.56999999</v>
      </c>
      <c r="AU74">
        <f>('Simulation USA HP'!AU74)</f>
        <v>12146.61</v>
      </c>
      <c r="AV74">
        <f>('Simulation USA HP'!AV74)</f>
        <v>3404.5810000000001</v>
      </c>
      <c r="AW74">
        <f>('Simulation USA HP'!AW74)</f>
        <v>2614.4789999999975</v>
      </c>
      <c r="AX74">
        <f>('Simulation USA HP'!AX74)</f>
        <v>18165.669999999998</v>
      </c>
      <c r="AY74">
        <f>('Simulation USA HP'!AY74)</f>
        <v>3.9211700461667443E-5</v>
      </c>
      <c r="AZ74">
        <f>('Simulation USA HP'!AZ74)</f>
        <v>209491.22099999999</v>
      </c>
      <c r="BB74">
        <f t="shared" si="1"/>
        <v>-1.6061880315896984</v>
      </c>
      <c r="BC74">
        <f t="shared" si="2"/>
        <v>7.1226936843942861</v>
      </c>
      <c r="BD74">
        <f t="shared" si="3"/>
        <v>-2.8476317154398743</v>
      </c>
      <c r="BE74">
        <f t="shared" si="4"/>
        <v>-4.1195599562517611</v>
      </c>
      <c r="BF74">
        <f t="shared" si="5"/>
        <v>-4.3836169914642911</v>
      </c>
      <c r="BG74">
        <f t="shared" si="6"/>
        <v>-2.4451482848387949</v>
      </c>
      <c r="BH74">
        <f t="shared" ref="BH74" si="92">LN(AY74)</f>
        <v>-10.146535374539512</v>
      </c>
      <c r="BJ74">
        <v>-1.606470341591077</v>
      </c>
      <c r="BK74">
        <v>7.2141459292298737</v>
      </c>
      <c r="BL74">
        <v>-2.8205598609711586</v>
      </c>
      <c r="BM74">
        <v>-3.9952794625037171</v>
      </c>
      <c r="BN74">
        <v>-4.4617829135379328</v>
      </c>
      <c r="BO74">
        <v>-2.4102040030887437</v>
      </c>
      <c r="BP74">
        <v>-10.178744932236924</v>
      </c>
      <c r="BR74">
        <f t="shared" ref="BR74" si="93">(BB74-BJ74)</f>
        <v>2.8231000137868278E-4</v>
      </c>
      <c r="BS74">
        <f t="shared" ref="BS74" si="94">(BC74-BK74)</f>
        <v>-9.145224483558767E-2</v>
      </c>
      <c r="BT74">
        <f t="shared" ref="BT74" si="95">(BD74-BL74)</f>
        <v>-2.7071854468715628E-2</v>
      </c>
      <c r="BU74">
        <f t="shared" ref="BU74" si="96">(BE74-BM74)</f>
        <v>-0.12428049374804395</v>
      </c>
      <c r="BV74">
        <f t="shared" ref="BV74" si="97">(BF74-BN74)</f>
        <v>7.8165922073641703E-2</v>
      </c>
      <c r="BW74">
        <f t="shared" ref="BW74" si="98">(BG74-BO74)</f>
        <v>-3.4944281750051154E-2</v>
      </c>
      <c r="BX74">
        <f t="shared" ref="BX74" si="99">(BH74-BP74)</f>
        <v>3.2209557697411739E-2</v>
      </c>
      <c r="BZ74">
        <f t="shared" ref="BZ74" si="100">(BV73)</f>
        <v>0.10800626957987891</v>
      </c>
      <c r="CA74">
        <f t="shared" ref="CA74" si="101">(BX73)</f>
        <v>4.5779619761779244E-2</v>
      </c>
      <c r="CG74">
        <f t="shared" ref="CG74" si="102">(BV74-$CC$33*BZ74)</f>
        <v>-1.7462423113428632E-2</v>
      </c>
      <c r="CH74">
        <f t="shared" ref="CH74" si="103">(BX74-$CC$41*CA74)</f>
        <v>-6.6990505341962062E-3</v>
      </c>
      <c r="CJ74">
        <f t="shared" si="28"/>
        <v>-1.5541179804547756</v>
      </c>
      <c r="CK74">
        <f t="shared" si="29"/>
        <v>7.2184989652767744</v>
      </c>
      <c r="CL74">
        <f t="shared" si="30"/>
        <v>-2.7830264724499618</v>
      </c>
      <c r="CM74">
        <f t="shared" si="31"/>
        <v>-4.5135599513113664</v>
      </c>
      <c r="CN74">
        <f t="shared" si="32"/>
        <v>-2.3671730380695224</v>
      </c>
      <c r="CP74">
        <f t="shared" si="8"/>
        <v>-38.489563966976696</v>
      </c>
      <c r="CQ74">
        <f t="shared" si="33"/>
        <v>7.1226936843942861</v>
      </c>
      <c r="CR74">
        <f t="shared" si="9"/>
        <v>-39.731007650826875</v>
      </c>
      <c r="CS74">
        <f t="shared" si="10"/>
        <v>-41.002935891638764</v>
      </c>
      <c r="CT74">
        <f t="shared" si="11"/>
        <v>-41.266992926851294</v>
      </c>
      <c r="CU74">
        <f t="shared" si="12"/>
        <v>-39.328524220225795</v>
      </c>
    </row>
    <row r="75" spans="1:99" x14ac:dyDescent="0.2">
      <c r="A75">
        <f t="shared" si="61"/>
        <v>2012</v>
      </c>
      <c r="B75">
        <f t="shared" ref="B75" si="104">(C75+$C$30*B74)</f>
        <v>2.3959148637675981E-2</v>
      </c>
      <c r="C75">
        <f t="shared" ref="C75" si="105">(CH75)</f>
        <v>-3.4490126967894261E-3</v>
      </c>
      <c r="E75">
        <f t="shared" ref="E75" si="106">(F75+$G$30*E74)</f>
        <v>6.962652317439183E-2</v>
      </c>
      <c r="F75">
        <f t="shared" ref="F75" si="107">(CG75)</f>
        <v>3.7660786176355043E-5</v>
      </c>
      <c r="I75">
        <f t="shared" ref="I75" si="108">($P$25*I74+$P$26*B74+$P$27*E74)</f>
        <v>5.1080834317778455E-2</v>
      </c>
      <c r="J75">
        <f t="shared" ref="J75" si="109">($M$25*I75+$M$26*B75+$M$27*E75)</f>
        <v>3.4626206484174374E-2</v>
      </c>
      <c r="K75">
        <f t="shared" ref="K75" si="110">($S$25*I75+$S$26*B75+$S$27*E75)</f>
        <v>6.0219190864244099E-4</v>
      </c>
      <c r="L75">
        <f t="shared" ref="L75" si="111">($B$3*I75+(1-$B$3)*(K75+B75))</f>
        <v>3.5386732252530979E-2</v>
      </c>
      <c r="M75">
        <f t="shared" ref="M75" si="112">((1-$B$3)*B75+$B$3*(I75-K75))</f>
        <v>3.4784540343888538E-2</v>
      </c>
      <c r="N75">
        <f t="shared" ref="N75" si="113">($M$6*(B75+K75-I75)*$B$21)</f>
        <v>-3.7633870075917198E-3</v>
      </c>
      <c r="O75">
        <f t="shared" ref="O75" si="114">($B$19^(1-$B$6)*J75-$B$4*$A$15*(1-$A$15)^(-$B$7)*K75)</f>
        <v>3.4089351782734555E-2</v>
      </c>
      <c r="P75">
        <f>((1/$B$5)*(I96-(1-$B$5)*B75))</f>
        <v>-0.38506128391489697</v>
      </c>
      <c r="AP75">
        <f>('Simulation USA HP'!AP75)</f>
        <v>2012</v>
      </c>
      <c r="AQ75">
        <f>('Simulation USA HP'!AQ75)</f>
        <v>42550.400000000001</v>
      </c>
      <c r="AR75">
        <f>('Simulation USA HP'!AR75)</f>
        <v>148414</v>
      </c>
      <c r="AS75">
        <f>('Simulation USA HP'!AS75)</f>
        <v>1784.7</v>
      </c>
      <c r="AT75">
        <f>('Simulation USA HP'!AT75)</f>
        <v>264874465.80000001</v>
      </c>
      <c r="AU75">
        <f>('Simulation USA HP'!AU75)</f>
        <v>12312.7</v>
      </c>
      <c r="AV75">
        <f>('Simulation USA HP'!AV75)</f>
        <v>3662.8420000000001</v>
      </c>
      <c r="AW75">
        <f>('Simulation USA HP'!AW75)</f>
        <v>2604.4279999999999</v>
      </c>
      <c r="AX75">
        <f>('Simulation USA HP'!AX75)</f>
        <v>18579.97</v>
      </c>
      <c r="AY75">
        <f>('Simulation USA HP'!AY75)</f>
        <v>3.960806218271093E-5</v>
      </c>
      <c r="AZ75">
        <f>('Simulation USA HP'!AZ75)</f>
        <v>210133.68599999999</v>
      </c>
      <c r="BB75">
        <f t="shared" si="1"/>
        <v>-1.5970546724933941</v>
      </c>
      <c r="BC75">
        <f t="shared" si="2"/>
        <v>7.1392673505945456</v>
      </c>
      <c r="BD75">
        <f t="shared" si="3"/>
        <v>-2.8371126781525406</v>
      </c>
      <c r="BE75">
        <f t="shared" si="4"/>
        <v>-4.0495045793504003</v>
      </c>
      <c r="BF75">
        <f t="shared" si="5"/>
        <v>-4.3905308548141591</v>
      </c>
      <c r="BG75">
        <f t="shared" si="6"/>
        <v>-2.4256598094286517</v>
      </c>
      <c r="BH75">
        <f t="shared" ref="BH75" si="115">LN(AY75)</f>
        <v>-10.136477869953069</v>
      </c>
      <c r="BJ75">
        <v>-1.5915431610137603</v>
      </c>
      <c r="BK75">
        <v>7.2145275003900773</v>
      </c>
      <c r="BL75">
        <v>-2.8012400488349414</v>
      </c>
      <c r="BM75">
        <v>-3.9729494938695709</v>
      </c>
      <c r="BN75">
        <v>-4.459776329248557</v>
      </c>
      <c r="BO75">
        <v>-2.3930308399656752</v>
      </c>
      <c r="BP75">
        <v>-10.16040411874345</v>
      </c>
      <c r="BR75">
        <f t="shared" ref="BR75" si="116">(BB75-BJ75)</f>
        <v>-5.5115114796338016E-3</v>
      </c>
      <c r="BS75">
        <f t="shared" ref="BS75" si="117">(BC75-BK75)</f>
        <v>-7.5260149795531639E-2</v>
      </c>
      <c r="BT75">
        <f t="shared" ref="BT75" si="118">(BD75-BL75)</f>
        <v>-3.5872629317599269E-2</v>
      </c>
      <c r="BU75">
        <f t="shared" ref="BU75" si="119">(BE75-BM75)</f>
        <v>-7.6555085480829455E-2</v>
      </c>
      <c r="BV75">
        <f t="shared" ref="BV75" si="120">(BF75-BN75)</f>
        <v>6.9245474434397991E-2</v>
      </c>
      <c r="BW75">
        <f t="shared" ref="BW75" si="121">(BG75-BO75)</f>
        <v>-3.2628969462976443E-2</v>
      </c>
      <c r="BX75">
        <f t="shared" ref="BX75" si="122">(BH75-BP75)</f>
        <v>2.3926248790381521E-2</v>
      </c>
      <c r="BZ75">
        <f t="shared" ref="BZ75" si="123">(BV74)</f>
        <v>7.8165922073641703E-2</v>
      </c>
      <c r="CA75">
        <f t="shared" ref="CA75" si="124">(BX74)</f>
        <v>3.2209557697411739E-2</v>
      </c>
      <c r="CG75">
        <f t="shared" ref="CG75" si="125">(BV75-$CC$33*BZ75)</f>
        <v>3.7660786176355043E-5</v>
      </c>
      <c r="CH75">
        <f t="shared" ref="CH75" si="126">(BX75-$CC$41*CA75)</f>
        <v>-3.4490126967894261E-3</v>
      </c>
      <c r="CJ75">
        <f t="shared" si="28"/>
        <v>-1.5404623266959818</v>
      </c>
      <c r="CK75">
        <f t="shared" si="29"/>
        <v>7.2151296922987198</v>
      </c>
      <c r="CL75">
        <f t="shared" si="30"/>
        <v>-2.7666138423507669</v>
      </c>
      <c r="CM75">
        <f t="shared" si="31"/>
        <v>-4.3580107777844681</v>
      </c>
      <c r="CN75">
        <f t="shared" si="32"/>
        <v>-2.3576441077131443</v>
      </c>
      <c r="CP75">
        <f t="shared" si="8"/>
        <v>-38.498771421373867</v>
      </c>
      <c r="CQ75">
        <f t="shared" si="33"/>
        <v>7.1392673505945456</v>
      </c>
      <c r="CR75">
        <f t="shared" si="9"/>
        <v>-39.738829427033018</v>
      </c>
      <c r="CS75">
        <f t="shared" si="10"/>
        <v>-40.951221328230872</v>
      </c>
      <c r="CT75">
        <f t="shared" si="11"/>
        <v>-41.292247603694634</v>
      </c>
      <c r="CU75">
        <f t="shared" si="12"/>
        <v>-39.327376558309126</v>
      </c>
    </row>
    <row r="76" spans="1:99" x14ac:dyDescent="0.2">
      <c r="A76">
        <f t="shared" si="61"/>
        <v>2013</v>
      </c>
      <c r="B76">
        <f t="shared" ref="B76" si="127">(C76+$C$30*B75)</f>
        <v>7.8624405283336564E-3</v>
      </c>
      <c r="C76">
        <f t="shared" ref="C76" si="128">(CH76)</f>
        <v>-1.2500706495541209E-2</v>
      </c>
      <c r="E76">
        <f t="shared" ref="E76" si="129">(F76+$G$30*E75)</f>
        <v>5.9655189427501573E-2</v>
      </c>
      <c r="F76">
        <f t="shared" ref="F76" si="130">(CG76)</f>
        <v>-1.9918725272860954E-3</v>
      </c>
      <c r="I76">
        <f t="shared" ref="I76" si="131">($P$25*I75+$P$26*B75+$P$27*E75)</f>
        <v>4.8445677885760034E-2</v>
      </c>
      <c r="J76">
        <f t="shared" ref="J76" si="132">($M$25*I76+$M$26*B76+$M$27*E76)</f>
        <v>2.811677163697383E-2</v>
      </c>
      <c r="K76">
        <f t="shared" ref="K76" si="133">($S$25*I76+$S$26*B76+$S$27*E76)</f>
        <v>-5.4952458853922935E-3</v>
      </c>
      <c r="L76">
        <f t="shared" ref="L76" si="134">($B$3*I76+(1-$B$3)*(K76+B76))</f>
        <v>2.1176664937901712E-2</v>
      </c>
      <c r="M76">
        <f t="shared" ref="M76" si="135">((1-$B$3)*B76+$B$3*(I76-K76))</f>
        <v>2.6671910823294006E-2</v>
      </c>
      <c r="N76">
        <f t="shared" ref="N76" si="136">($M$6*(B76+K76-I76)*$B$21)</f>
        <v>-6.5390073679377552E-3</v>
      </c>
      <c r="O76">
        <f t="shared" ref="O76" si="137">($B$19^(1-$B$6)*J76-$B$4*$A$15*(1-$A$15)^(-$B$7)*K76)</f>
        <v>3.3015788954877327E-2</v>
      </c>
      <c r="P76">
        <f>((1/$B$5)*(I97-(1-$B$5)*B76))</f>
        <v>-0.12636181236356092</v>
      </c>
      <c r="AP76">
        <f>('Simulation USA HP'!AP76)</f>
        <v>2013</v>
      </c>
      <c r="AQ76">
        <f>('Simulation USA HP'!AQ76)</f>
        <v>43225.46</v>
      </c>
      <c r="AR76">
        <f>('Simulation USA HP'!AR76)</f>
        <v>150512</v>
      </c>
      <c r="AS76">
        <f>('Simulation USA HP'!AS76)</f>
        <v>1791.31</v>
      </c>
      <c r="AT76">
        <f>('Simulation USA HP'!AT76)</f>
        <v>269613650.71999997</v>
      </c>
      <c r="AU76">
        <f>('Simulation USA HP'!AU76)</f>
        <v>12495.87</v>
      </c>
      <c r="AV76">
        <f>('Simulation USA HP'!AV76)</f>
        <v>3833.0360000000001</v>
      </c>
      <c r="AW76">
        <f>('Simulation USA HP'!AW76)</f>
        <v>2593.2839999999978</v>
      </c>
      <c r="AX76">
        <f>('Simulation USA HP'!AX76)</f>
        <v>18922.189999999999</v>
      </c>
      <c r="AY76">
        <f>('Simulation USA HP'!AY76)</f>
        <v>3.969724267680489E-5</v>
      </c>
      <c r="AZ76">
        <f>('Simulation USA HP'!AZ76)</f>
        <v>210898.497</v>
      </c>
      <c r="BB76">
        <f t="shared" si="1"/>
        <v>-1.5849472873567321</v>
      </c>
      <c r="BC76">
        <f t="shared" si="2"/>
        <v>7.1533683291138415</v>
      </c>
      <c r="BD76">
        <f t="shared" si="3"/>
        <v>-2.8259787711449</v>
      </c>
      <c r="BE76">
        <f t="shared" si="4"/>
        <v>-4.0077197823836839</v>
      </c>
      <c r="BF76">
        <f t="shared" si="5"/>
        <v>-4.3984519346540489</v>
      </c>
      <c r="BG76">
        <f t="shared" si="6"/>
        <v>-2.411041653405352</v>
      </c>
      <c r="BH76">
        <f t="shared" ref="BH76" si="138">LN(AY76)</f>
        <v>-10.134228826667933</v>
      </c>
      <c r="BJ76">
        <v>-1.5766159804364399</v>
      </c>
      <c r="BK76">
        <v>7.2149090715502817</v>
      </c>
      <c r="BL76">
        <v>-2.7819202366987241</v>
      </c>
      <c r="BM76">
        <v>-3.9506195252354317</v>
      </c>
      <c r="BN76">
        <v>-4.4577697449591813</v>
      </c>
      <c r="BO76">
        <v>-2.3758576768426067</v>
      </c>
      <c r="BP76">
        <v>-10.14206330524997</v>
      </c>
      <c r="BR76">
        <f t="shared" ref="BR76" si="139">(BB76-BJ76)</f>
        <v>-8.3313069202921586E-3</v>
      </c>
      <c r="BS76">
        <f t="shared" ref="BS76" si="140">(BC76-BK76)</f>
        <v>-6.1540742436440254E-2</v>
      </c>
      <c r="BT76">
        <f t="shared" ref="BT76" si="141">(BD76-BL76)</f>
        <v>-4.4058534446175912E-2</v>
      </c>
      <c r="BU76">
        <f t="shared" ref="BU76" si="142">(BE76-BM76)</f>
        <v>-5.7100257148252176E-2</v>
      </c>
      <c r="BV76">
        <f t="shared" ref="BV76" si="143">(BF76-BN76)</f>
        <v>5.931781030513239E-2</v>
      </c>
      <c r="BW76">
        <f t="shared" ref="BW76" si="144">(BG76-BO76)</f>
        <v>-3.51839765627453E-2</v>
      </c>
      <c r="BX76">
        <f t="shared" ref="BX76" si="145">(BH76-BP76)</f>
        <v>7.8344785820370078E-3</v>
      </c>
      <c r="BZ76">
        <f t="shared" ref="BZ76" si="146">(BV75)</f>
        <v>6.9245474434397991E-2</v>
      </c>
      <c r="CA76">
        <f t="shared" ref="CA76" si="147">(BX75)</f>
        <v>2.3926248790381521E-2</v>
      </c>
      <c r="CG76">
        <f t="shared" ref="CG76" si="148">(BV76-$CC$33*BZ76)</f>
        <v>-1.9918725272860954E-3</v>
      </c>
      <c r="CH76">
        <f t="shared" ref="CH76" si="149">(BX76-$CC$41*CA76)</f>
        <v>-1.2500706495541209E-2</v>
      </c>
      <c r="CJ76">
        <f t="shared" si="28"/>
        <v>-1.5281703025506799</v>
      </c>
      <c r="CK76">
        <f t="shared" si="29"/>
        <v>7.2094138256648899</v>
      </c>
      <c r="CL76">
        <f t="shared" si="30"/>
        <v>-2.7538034650617504</v>
      </c>
      <c r="CM76">
        <f t="shared" si="31"/>
        <v>-4.0769813375989923</v>
      </c>
      <c r="CN76">
        <f t="shared" si="32"/>
        <v>-2.354681011904705</v>
      </c>
      <c r="CP76">
        <f t="shared" si="8"/>
        <v>-38.505004849730689</v>
      </c>
      <c r="CQ76">
        <f t="shared" ref="CQ76" si="150">BC76</f>
        <v>7.1533683291138415</v>
      </c>
      <c r="CR76">
        <f t="shared" si="9"/>
        <v>-39.746036333518859</v>
      </c>
      <c r="CS76">
        <f t="shared" si="10"/>
        <v>-40.927777344757637</v>
      </c>
      <c r="CT76">
        <f t="shared" si="11"/>
        <v>-41.318509497028003</v>
      </c>
      <c r="CU76">
        <f t="shared" si="12"/>
        <v>-39.331099215779304</v>
      </c>
    </row>
    <row r="77" spans="1:99" x14ac:dyDescent="0.2">
      <c r="A77">
        <f t="shared" si="61"/>
        <v>2014</v>
      </c>
      <c r="B77">
        <f t="shared" ref="B77:B78" si="151">(C77+$C$30*B76)</f>
        <v>-4.1809514038994126E-3</v>
      </c>
      <c r="C77">
        <f t="shared" ref="C77:C78" si="152">(CH77)</f>
        <v>-1.0863327095378097E-2</v>
      </c>
      <c r="E77">
        <f t="shared" ref="E77:E78" si="153">(F77+$G$30*E76)</f>
        <v>2.5940555673282052E-2</v>
      </c>
      <c r="F77">
        <f t="shared" ref="F77:F78" si="154">(CG77)</f>
        <v>-2.6877924855333059E-2</v>
      </c>
      <c r="I77">
        <f t="shared" ref="I77:I78" si="155">($P$25*I76+$P$26*B76+$P$27*E76)</f>
        <v>4.3170287615213514E-2</v>
      </c>
      <c r="J77">
        <f t="shared" ref="J77:J78" si="156">($M$25*I77+$M$26*B77+$M$27*E77)</f>
        <v>2.3776845133034671E-2</v>
      </c>
      <c r="K77">
        <f t="shared" ref="K77:K78" si="157">($S$25*I77+$S$26*B77+$S$27*E77)</f>
        <v>-1.2857010636195165E-2</v>
      </c>
      <c r="L77">
        <f t="shared" ref="L77:L78" si="158">($B$3*I77+(1-$B$3)*(K77+B77))</f>
        <v>7.5393504863452334E-3</v>
      </c>
      <c r="M77">
        <f t="shared" ref="M77:M78" si="159">((1-$B$3)*B77+$B$3*(I77-K77))</f>
        <v>2.0396361122540396E-2</v>
      </c>
      <c r="N77">
        <f t="shared" ref="N77:N78" si="160">($M$6*(B77+K77-I77)*$B$21)</f>
        <v>-8.5441655280190654E-3</v>
      </c>
      <c r="O77">
        <f t="shared" ref="O77:O78" si="161">($B$19^(1-$B$6)*J77-$B$4*$A$15*(1-$A$15)^(-$B$7)*K77)</f>
        <v>3.5238883243217084E-2</v>
      </c>
      <c r="P77">
        <f>((1/$B$5)*(I98-(1-$B$5)*B77))</f>
        <v>6.7194479232858928E-2</v>
      </c>
      <c r="AP77">
        <f>('Simulation USA HP'!AP77)</f>
        <v>2014</v>
      </c>
      <c r="AQ77">
        <f>('Simulation USA HP'!AQ77)</f>
        <v>43954.080000000002</v>
      </c>
      <c r="AR77">
        <f>('Simulation USA HP'!AR77)</f>
        <v>153116</v>
      </c>
      <c r="AS77">
        <f>('Simulation USA HP'!AS77)</f>
        <v>1797.12</v>
      </c>
      <c r="AT77">
        <f>('Simulation USA HP'!AT77)</f>
        <v>275167825.91999996</v>
      </c>
      <c r="AU77">
        <f>('Simulation USA HP'!AU77)</f>
        <v>12834.24</v>
      </c>
      <c r="AV77">
        <f>('Simulation USA HP'!AV77)</f>
        <v>3998.1950000000002</v>
      </c>
      <c r="AW77">
        <f>('Simulation USA HP'!AW77)</f>
        <v>2522.6549999999988</v>
      </c>
      <c r="AX77">
        <f>('Simulation USA HP'!AX77)</f>
        <v>19355.09</v>
      </c>
      <c r="AY77">
        <f>('Simulation USA HP'!AY77)</f>
        <v>3.994818940405197E-5</v>
      </c>
      <c r="AZ77">
        <f>('Simulation USA HP'!AZ77)</f>
        <v>211755.69699999999</v>
      </c>
      <c r="BB77">
        <f t="shared" si="1"/>
        <v>-1.5722877849516099</v>
      </c>
      <c r="BC77">
        <f t="shared" si="2"/>
        <v>7.169703229040115</v>
      </c>
      <c r="BD77">
        <f t="shared" si="3"/>
        <v>-2.8033166380578765</v>
      </c>
      <c r="BE77">
        <f t="shared" si="4"/>
        <v>-3.9695902282626365</v>
      </c>
      <c r="BF77">
        <f t="shared" si="5"/>
        <v>-4.4301213192035629</v>
      </c>
      <c r="BG77">
        <f t="shared" si="6"/>
        <v>-2.3924778035585561</v>
      </c>
      <c r="BH77">
        <f t="shared" ref="BH77:BH78" si="162">LN(AY77)</f>
        <v>-10.127927208329682</v>
      </c>
      <c r="BJ77">
        <v>-1.5616887998591231</v>
      </c>
      <c r="BK77">
        <v>7.2152906427104861</v>
      </c>
      <c r="BL77">
        <v>-2.7626004245625069</v>
      </c>
      <c r="BM77">
        <v>-3.9282895566012854</v>
      </c>
      <c r="BN77">
        <v>-4.4557631606698056</v>
      </c>
      <c r="BO77">
        <v>-2.3586845137195311</v>
      </c>
      <c r="BP77">
        <v>-10.123722491756489</v>
      </c>
      <c r="BR77">
        <f t="shared" ref="BR77:BR78" si="163">(BB77-BJ77)</f>
        <v>-1.0598985092486801E-2</v>
      </c>
      <c r="BS77">
        <f t="shared" ref="BS77:BS78" si="164">(BC77-BK77)</f>
        <v>-4.5587413670371113E-2</v>
      </c>
      <c r="BT77">
        <f t="shared" ref="BT77:BT78" si="165">(BD77-BL77)</f>
        <v>-4.071621349536958E-2</v>
      </c>
      <c r="BU77">
        <f t="shared" ref="BU77:BU78" si="166">(BE77-BM77)</f>
        <v>-4.1300671661351096E-2</v>
      </c>
      <c r="BV77">
        <f t="shared" ref="BV77:BV78" si="167">(BF77-BN77)</f>
        <v>2.564184146624271E-2</v>
      </c>
      <c r="BW77">
        <f t="shared" ref="BW77:BW78" si="168">(BG77-BO77)</f>
        <v>-3.3793289839024965E-2</v>
      </c>
      <c r="BX77">
        <f t="shared" ref="BX77:BX78" si="169">(BH77-BP77)</f>
        <v>-4.2047165731933234E-3</v>
      </c>
      <c r="BZ77">
        <f t="shared" ref="BZ77:BZ78" si="170">(BV76)</f>
        <v>5.931781030513239E-2</v>
      </c>
      <c r="CA77">
        <f t="shared" ref="CA77:CA78" si="171">(BX76)</f>
        <v>7.8344785820370078E-3</v>
      </c>
      <c r="CG77">
        <f t="shared" ref="CG77:CG78" si="172">(BV77-$CC$33*BZ77)</f>
        <v>-2.6877924855333059E-2</v>
      </c>
      <c r="CH77">
        <f t="shared" ref="CH77:CH78" si="173">(BX77-$CC$41*CA77)</f>
        <v>-1.0863327095378097E-2</v>
      </c>
      <c r="CJ77">
        <f t="shared" si="28"/>
        <v>-1.5185185122439095</v>
      </c>
      <c r="CK77">
        <f t="shared" si="29"/>
        <v>7.2024336320742908</v>
      </c>
      <c r="CL77">
        <f t="shared" si="30"/>
        <v>-2.7388235794294724</v>
      </c>
      <c r="CM77">
        <f t="shared" si="31"/>
        <v>-3.8610950773684265</v>
      </c>
      <c r="CN77">
        <f t="shared" si="32"/>
        <v>-2.3511451632331859</v>
      </c>
      <c r="CP77">
        <f t="shared" si="8"/>
        <v>-38.510686160819048</v>
      </c>
      <c r="CQ77">
        <f t="shared" ref="CQ77:CQ78" si="174">BC77</f>
        <v>7.169703229040115</v>
      </c>
      <c r="CR77">
        <f t="shared" si="9"/>
        <v>-39.741715013925315</v>
      </c>
      <c r="CS77">
        <f t="shared" si="10"/>
        <v>-40.907988604130075</v>
      </c>
      <c r="CT77">
        <f t="shared" si="11"/>
        <v>-41.368519695071001</v>
      </c>
      <c r="CU77">
        <f t="shared" si="12"/>
        <v>-39.330876179425992</v>
      </c>
    </row>
    <row r="78" spans="1:99" x14ac:dyDescent="0.2">
      <c r="A78">
        <f t="shared" si="61"/>
        <v>2015</v>
      </c>
      <c r="B78">
        <f t="shared" si="151"/>
        <v>-1.6524859981948442E-2</v>
      </c>
      <c r="C78">
        <f t="shared" si="152"/>
        <v>-1.2971422861757932E-2</v>
      </c>
      <c r="E78">
        <f t="shared" si="153"/>
        <v>-1.9481708894717314E-2</v>
      </c>
      <c r="F78">
        <f t="shared" si="154"/>
        <v>-4.2449379400496604E-2</v>
      </c>
      <c r="I78">
        <f t="shared" si="155"/>
        <v>3.6424304033065874E-2</v>
      </c>
      <c r="J78">
        <f t="shared" si="156"/>
        <v>1.9566541280393566E-2</v>
      </c>
      <c r="K78">
        <f t="shared" si="157"/>
        <v>-2.157136683431024E-2</v>
      </c>
      <c r="L78">
        <f t="shared" si="158"/>
        <v>-7.6765685998936694E-3</v>
      </c>
      <c r="M78">
        <f t="shared" si="159"/>
        <v>1.3894798234416571E-2</v>
      </c>
      <c r="N78">
        <f t="shared" si="160"/>
        <v>-1.0575224399607603E-2</v>
      </c>
      <c r="O78">
        <f t="shared" si="161"/>
        <v>3.8797436839235477E-2</v>
      </c>
      <c r="P78">
        <f>((1/$B$5)*(I99-(1-$B$5)*B78))</f>
        <v>0.26558054701313388</v>
      </c>
      <c r="AP78">
        <f>('Simulation USA HP'!AP78)</f>
        <v>2015</v>
      </c>
      <c r="AQ78">
        <f>('Simulation USA HP'!AQ78)</f>
        <v>44798.06</v>
      </c>
      <c r="AR78">
        <f>('Simulation USA HP'!AR78)</f>
        <v>156142</v>
      </c>
      <c r="AS78">
        <f>('Simulation USA HP'!AS78)</f>
        <v>1808.72</v>
      </c>
      <c r="AT78">
        <f>('Simulation USA HP'!AT78)</f>
        <v>282417158.24000001</v>
      </c>
      <c r="AU78">
        <f>('Simulation USA HP'!AU78)</f>
        <v>13255.13</v>
      </c>
      <c r="AV78">
        <f>('Simulation USA HP'!AV78)</f>
        <v>4198.5439999999999</v>
      </c>
      <c r="AW78">
        <f>('Simulation USA HP'!AW78)</f>
        <v>2425.2360000000008</v>
      </c>
      <c r="AX78">
        <f>('Simulation USA HP'!AX78)</f>
        <v>19878.91</v>
      </c>
      <c r="AY78">
        <f>('Simulation USA HP'!AY78)</f>
        <v>4.0188618009282396E-5</v>
      </c>
      <c r="AZ78">
        <f>('Simulation USA HP'!AZ78)</f>
        <v>212604.06899999999</v>
      </c>
      <c r="BB78">
        <f t="shared" si="1"/>
        <v>-1.5572667700414089</v>
      </c>
      <c r="BC78">
        <f t="shared" si="2"/>
        <v>7.191708936442426</v>
      </c>
      <c r="BD78">
        <f t="shared" si="3"/>
        <v>-2.7750469576406327</v>
      </c>
      <c r="BE78">
        <f t="shared" si="4"/>
        <v>-3.9246938064334169</v>
      </c>
      <c r="BF78">
        <f t="shared" si="5"/>
        <v>-4.4735027657114612</v>
      </c>
      <c r="BG78">
        <f t="shared" si="6"/>
        <v>-2.3697722342018714</v>
      </c>
      <c r="BH78">
        <f t="shared" si="162"/>
        <v>-10.121926736526778</v>
      </c>
      <c r="BJ78">
        <v>-1.5467616192818063</v>
      </c>
      <c r="BK78">
        <v>7.2156722138706906</v>
      </c>
      <c r="BL78">
        <v>-2.7432806124262896</v>
      </c>
      <c r="BM78">
        <v>-3.9059595879671463</v>
      </c>
      <c r="BN78">
        <v>-4.4537565763804308</v>
      </c>
      <c r="BO78">
        <v>-2.3415113505964626</v>
      </c>
      <c r="BP78">
        <v>-10.105381678263008</v>
      </c>
      <c r="BR78">
        <f t="shared" si="163"/>
        <v>-1.0505150759602566E-2</v>
      </c>
      <c r="BS78">
        <f t="shared" si="164"/>
        <v>-2.396327742826454E-2</v>
      </c>
      <c r="BT78">
        <f t="shared" si="165"/>
        <v>-3.1766345214343072E-2</v>
      </c>
      <c r="BU78">
        <f t="shared" si="166"/>
        <v>-1.8734218466270658E-2</v>
      </c>
      <c r="BV78">
        <f t="shared" si="167"/>
        <v>-1.974618933103045E-2</v>
      </c>
      <c r="BW78">
        <f t="shared" si="168"/>
        <v>-2.8260883605408793E-2</v>
      </c>
      <c r="BX78">
        <f t="shared" si="169"/>
        <v>-1.6545058263769619E-2</v>
      </c>
      <c r="BZ78">
        <f t="shared" si="170"/>
        <v>2.564184146624271E-2</v>
      </c>
      <c r="CA78">
        <f t="shared" si="171"/>
        <v>-4.2047165731933234E-3</v>
      </c>
      <c r="CG78">
        <f t="shared" si="172"/>
        <v>-4.2449379400496604E-2</v>
      </c>
      <c r="CH78">
        <f t="shared" si="173"/>
        <v>-1.2971422861757932E-2</v>
      </c>
      <c r="CJ78">
        <f t="shared" si="28"/>
        <v>-1.5103373152487405</v>
      </c>
      <c r="CK78">
        <f t="shared" si="29"/>
        <v>7.1941008470363803</v>
      </c>
      <c r="CL78">
        <f t="shared" si="30"/>
        <v>-2.723714071145896</v>
      </c>
      <c r="CM78">
        <f t="shared" si="31"/>
        <v>-3.6403790409540124</v>
      </c>
      <c r="CN78">
        <f t="shared" si="32"/>
        <v>-2.3491879191963565</v>
      </c>
      <c r="CP78">
        <f t="shared" si="8"/>
        <v>-38.514005959402326</v>
      </c>
      <c r="CQ78">
        <f t="shared" si="174"/>
        <v>7.191708936442426</v>
      </c>
      <c r="CR78">
        <f t="shared" si="9"/>
        <v>-39.73178614700155</v>
      </c>
      <c r="CS78">
        <f t="shared" si="10"/>
        <v>-40.881432995794334</v>
      </c>
      <c r="CT78">
        <f t="shared" si="11"/>
        <v>-41.430241955072376</v>
      </c>
      <c r="CU78">
        <f t="shared" si="12"/>
        <v>-39.326511423562792</v>
      </c>
    </row>
    <row r="79" spans="1:99" x14ac:dyDescent="0.2">
      <c r="A79">
        <f t="shared" si="61"/>
        <v>2016</v>
      </c>
      <c r="B79">
        <f t="shared" ref="B79" si="175">(C79+$C$30*B78)</f>
        <v>-3.1490674794962571E-2</v>
      </c>
      <c r="C79">
        <f t="shared" ref="C79" si="176">(CH79)</f>
        <v>-1.7446012421934179E-2</v>
      </c>
      <c r="E79">
        <f t="shared" ref="E79" si="177">(F79+$G$30*E78)</f>
        <v>-1.146428094223555E-2</v>
      </c>
      <c r="F79">
        <f t="shared" ref="F79" si="178">(CG79)</f>
        <v>5.7847508988300468E-3</v>
      </c>
      <c r="I79">
        <f t="shared" ref="I79" si="179">($P$25*I78+$P$26*B78+$P$27*E78)</f>
        <v>2.8376070097936062E-2</v>
      </c>
      <c r="J79">
        <f t="shared" ref="J79" si="180">($M$25*I79+$M$26*B79+$M$27*E79)</f>
        <v>8.1369676798941776E-3</v>
      </c>
      <c r="K79">
        <f t="shared" ref="K79" si="181">($S$25*I79+$S$26*B79+$S$27*E79)</f>
        <v>-2.2632927313467732E-2</v>
      </c>
      <c r="L79">
        <f t="shared" ref="L79" si="182">($B$3*I79+(1-$B$3)*(K79+B79))</f>
        <v>-2.0446817967505741E-2</v>
      </c>
      <c r="M79">
        <f t="shared" ref="M79" si="183">((1-$B$3)*B79+$B$3*(I79-K79))</f>
        <v>2.1861093459619937E-3</v>
      </c>
      <c r="N79">
        <f t="shared" ref="N79" si="184">($M$6*(B79+K79-I79)*$B$21)</f>
        <v>-1.1707546048490107E-2</v>
      </c>
      <c r="O79">
        <f t="shared" ref="O79" si="185">($B$19^(1-$B$6)*J79-$B$4*$A$15*(1-$A$15)^(-$B$7)*K79)</f>
        <v>2.8314245489841353E-2</v>
      </c>
      <c r="P79">
        <f>((1/$B$5)*(I100-(1-$B$5)*B79))</f>
        <v>0.50610478073610587</v>
      </c>
      <c r="AP79">
        <f>('Simulation USA HP'!AP79)</f>
        <v>2016</v>
      </c>
      <c r="AQ79">
        <f>('Simulation USA HP'!AQ79)</f>
        <v>45715.44</v>
      </c>
      <c r="AR79">
        <f>('Simulation USA HP'!AR79)</f>
        <v>158339</v>
      </c>
      <c r="AS79">
        <f>('Simulation USA HP'!AS79)</f>
        <v>1802.6</v>
      </c>
      <c r="AT79">
        <f>('Simulation USA HP'!AT79)</f>
        <v>285421881.39999998</v>
      </c>
      <c r="AU79">
        <f>('Simulation USA HP'!AU79)</f>
        <v>13583.62</v>
      </c>
      <c r="AV79">
        <f>('Simulation USA HP'!AV79)</f>
        <v>4169.5060000000003</v>
      </c>
      <c r="AW79">
        <f>('Simulation USA HP'!AW79)</f>
        <v>2457.2540000000008</v>
      </c>
      <c r="AX79">
        <f>('Simulation USA HP'!AX79)</f>
        <v>20210.38</v>
      </c>
      <c r="AY79">
        <f>('Simulation USA HP'!AY79)</f>
        <v>4.0324605931671526E-5</v>
      </c>
      <c r="AZ79">
        <f>('Simulation USA HP'!AZ79)</f>
        <v>213255.91200000001</v>
      </c>
      <c r="BB79">
        <f t="shared" si="1"/>
        <v>-1.5400568128972467</v>
      </c>
      <c r="BC79">
        <f t="shared" si="2"/>
        <v>7.1992307410051675</v>
      </c>
      <c r="BD79">
        <f t="shared" si="3"/>
        <v>-2.7536282542263817</v>
      </c>
      <c r="BE79">
        <f t="shared" si="4"/>
        <v>-3.9346953457515967</v>
      </c>
      <c r="BF79">
        <f t="shared" si="5"/>
        <v>-4.4634484430176569</v>
      </c>
      <c r="BG79">
        <f t="shared" si="6"/>
        <v>-2.3562965755051826</v>
      </c>
      <c r="BH79">
        <f t="shared" ref="BH79" si="186">LN(AY79)</f>
        <v>-10.118548706308959</v>
      </c>
      <c r="BJ79">
        <v>-1.5318344387044895</v>
      </c>
      <c r="BK79">
        <v>7.2160537850308941</v>
      </c>
      <c r="BL79">
        <v>-2.7239608002900653</v>
      </c>
      <c r="BM79">
        <v>-3.883629619333</v>
      </c>
      <c r="BN79">
        <v>-4.451749992091055</v>
      </c>
      <c r="BO79">
        <v>-2.3243381874733871</v>
      </c>
      <c r="BP79">
        <v>-10.087040864769527</v>
      </c>
      <c r="BR79">
        <f t="shared" ref="BR79" si="187">(BB79-BJ79)</f>
        <v>-8.2223741927571758E-3</v>
      </c>
      <c r="BS79">
        <f t="shared" ref="BS79" si="188">(BC79-BK79)</f>
        <v>-1.6823044025726652E-2</v>
      </c>
      <c r="BT79">
        <f t="shared" ref="BT79" si="189">(BD79-BL79)</f>
        <v>-2.9667453936316424E-2</v>
      </c>
      <c r="BU79">
        <f t="shared" ref="BU79" si="190">(BE79-BM79)</f>
        <v>-5.1065726418596746E-2</v>
      </c>
      <c r="BV79">
        <f t="shared" ref="BV79" si="191">(BF79-BN79)</f>
        <v>-1.1698450926601822E-2</v>
      </c>
      <c r="BW79">
        <f t="shared" ref="BW79" si="192">(BG79-BO79)</f>
        <v>-3.1958388031795515E-2</v>
      </c>
      <c r="BX79">
        <f t="shared" ref="BX79" si="193">(BH79-BP79)</f>
        <v>-3.1507841539431425E-2</v>
      </c>
      <c r="BZ79">
        <f t="shared" ref="BZ79" si="194">(BV78)</f>
        <v>-1.974618933103045E-2</v>
      </c>
      <c r="CA79">
        <f t="shared" ref="CA79" si="195">(BX78)</f>
        <v>-1.6545058263769619E-2</v>
      </c>
      <c r="CG79">
        <f t="shared" ref="CG79" si="196">(BV79-$CC$33*BZ79)</f>
        <v>5.7847508988300468E-3</v>
      </c>
      <c r="CH79">
        <f t="shared" ref="CH79" si="197">(BX79-$CC$41*CA79)</f>
        <v>-1.7446012421934179E-2</v>
      </c>
      <c r="CJ79">
        <f t="shared" si="28"/>
        <v>-1.5034583686065535</v>
      </c>
      <c r="CK79">
        <f t="shared" si="29"/>
        <v>7.1934208577174266</v>
      </c>
      <c r="CL79">
        <f t="shared" si="30"/>
        <v>-2.7158238326101709</v>
      </c>
      <c r="CM79">
        <f t="shared" si="31"/>
        <v>-3.3775248385968943</v>
      </c>
      <c r="CN79">
        <f t="shared" si="32"/>
        <v>-2.344785005440893</v>
      </c>
      <c r="CP79">
        <f t="shared" si="8"/>
        <v>-38.515136815751646</v>
      </c>
      <c r="CQ79">
        <f t="shared" ref="CQ79" si="198">BC79</f>
        <v>7.1992307410051675</v>
      </c>
      <c r="CR79">
        <f t="shared" si="9"/>
        <v>-39.728708257080783</v>
      </c>
      <c r="CS79">
        <f t="shared" si="10"/>
        <v>-40.909775348605997</v>
      </c>
      <c r="CT79">
        <f t="shared" si="11"/>
        <v>-41.438528445872052</v>
      </c>
      <c r="CU79">
        <f t="shared" si="12"/>
        <v>-39.331376578359581</v>
      </c>
    </row>
    <row r="80" spans="1:99" x14ac:dyDescent="0.2">
      <c r="A80">
        <f t="shared" si="61"/>
        <v>2017</v>
      </c>
      <c r="B80">
        <f t="shared" ref="B80" si="199">(C80+$C$30*B79)</f>
        <v>-3.4026807159516337E-2</v>
      </c>
      <c r="C80">
        <f t="shared" ref="C80" si="200">(CH80)</f>
        <v>-7.2625322502450212E-3</v>
      </c>
      <c r="E80">
        <f t="shared" ref="E80" si="201">(F80+$G$30*E79)</f>
        <v>-2.7560323159941912E-2</v>
      </c>
      <c r="F80">
        <f t="shared" ref="F80" si="202">(CG80)</f>
        <v>-1.7409891897663683E-2</v>
      </c>
      <c r="I80">
        <f t="shared" ref="I80" si="203">($P$25*I79+$P$26*B79+$P$27*E79)</f>
        <v>1.8604800802987802E-2</v>
      </c>
      <c r="J80">
        <f t="shared" ref="J80" si="204">($M$25*I80+$M$26*B80+$M$27*E80)</f>
        <v>2.5353364722164561E-3</v>
      </c>
      <c r="K80">
        <f t="shared" ref="K80" si="205">($S$25*I80+$S$26*B80+$S$27*E80)</f>
        <v>-2.2465927513296017E-2</v>
      </c>
      <c r="L80">
        <f t="shared" ref="L80" si="206">($B$3*I80+(1-$B$3)*(K80+B80))</f>
        <v>-2.5837540244793955E-2</v>
      </c>
      <c r="M80">
        <f t="shared" ref="M80" si="207">((1-$B$3)*B80+$B$3*(I80-K80))</f>
        <v>-3.3716127314979381E-3</v>
      </c>
      <c r="N80">
        <f t="shared" ref="N80" si="208">($M$6*(B80+K80-I80)*$B$21)</f>
        <v>-1.0657107249005562E-2</v>
      </c>
      <c r="O80">
        <f t="shared" ref="O80" si="209">($B$19^(1-$B$6)*J80-$B$4*$A$15*(1-$A$15)^(-$B$7)*K80)</f>
        <v>2.256373378979068E-2</v>
      </c>
      <c r="P80">
        <f>((1/$B$5)*(I101-(1-$B$5)*B80))</f>
        <v>0.54686442538130564</v>
      </c>
      <c r="AP80">
        <f>('Simulation USA HP'!AP80)</f>
        <v>2017</v>
      </c>
      <c r="AQ80">
        <f>('Simulation USA HP'!AQ80)</f>
        <v>46653.19</v>
      </c>
      <c r="AR80">
        <f>('Simulation USA HP'!AR80)</f>
        <v>160179</v>
      </c>
      <c r="AS80">
        <f>('Simulation USA HP'!AS80)</f>
        <v>1795.58</v>
      </c>
      <c r="AT80">
        <f>('Simulation USA HP'!AT80)</f>
        <v>287614208.81999999</v>
      </c>
      <c r="AU80">
        <f>('Simulation USA HP'!AU80)</f>
        <v>13907.45</v>
      </c>
      <c r="AV80">
        <f>('Simulation USA HP'!AV80)</f>
        <v>4328.7560000000003</v>
      </c>
      <c r="AW80">
        <f>('Simulation USA HP'!AW80)</f>
        <v>2427.2739999999976</v>
      </c>
      <c r="AX80">
        <f>('Simulation USA HP'!AX80)</f>
        <v>20663.48</v>
      </c>
      <c r="AY80">
        <f>('Simulation USA HP'!AY80)</f>
        <v>4.0967091960952033E-5</v>
      </c>
      <c r="AZ80">
        <f>('Simulation USA HP'!AZ80)</f>
        <v>213637.33499999999</v>
      </c>
      <c r="BB80">
        <f t="shared" ref="BB80" si="210">LN(AQ80/$AZ80)</f>
        <v>-1.5215385746177232</v>
      </c>
      <c r="BC80">
        <f t="shared" ref="BC80" si="211">LN(AT80/$AZ80)</f>
        <v>7.2050954272689749</v>
      </c>
      <c r="BD80">
        <f t="shared" ref="BD80" si="212">LN(AU80/$AZ80)</f>
        <v>-2.7318552133596148</v>
      </c>
      <c r="BE80">
        <f t="shared" ref="BE80" si="213">LN(AV80/$AZ80)</f>
        <v>-3.8989996783230416</v>
      </c>
      <c r="BF80">
        <f t="shared" ref="BF80" si="214">LN(AW80/$AZ80)</f>
        <v>-4.4775110641857436</v>
      </c>
      <c r="BG80">
        <f t="shared" ref="BG80" si="215">LN(AX80/$AZ80)</f>
        <v>-2.3359119901984604</v>
      </c>
      <c r="BH80">
        <f t="shared" ref="BH80" si="216">LN(AY80)</f>
        <v>-10.102741448642711</v>
      </c>
      <c r="BJ80">
        <v>-1.5169072581271728</v>
      </c>
      <c r="BK80">
        <v>7.2164353561910985</v>
      </c>
      <c r="BL80">
        <v>-2.704640988153848</v>
      </c>
      <c r="BM80">
        <v>-3.8612996506988608</v>
      </c>
      <c r="BN80">
        <v>-4.4497434078016793</v>
      </c>
      <c r="BO80">
        <v>-2.3071650243503186</v>
      </c>
      <c r="BP80">
        <v>-10.068700051276053</v>
      </c>
      <c r="BR80">
        <f t="shared" ref="BR80" si="217">(BB80-BJ80)</f>
        <v>-4.6313164905504856E-3</v>
      </c>
      <c r="BS80">
        <f t="shared" ref="BS80" si="218">(BC80-BK80)</f>
        <v>-1.1339928922123654E-2</v>
      </c>
      <c r="BT80">
        <f t="shared" ref="BT80" si="219">(BD80-BL80)</f>
        <v>-2.7214225205766773E-2</v>
      </c>
      <c r="BU80">
        <f t="shared" ref="BU80" si="220">(BE80-BM80)</f>
        <v>-3.7700027624180787E-2</v>
      </c>
      <c r="BV80">
        <f t="shared" ref="BV80" si="221">(BF80-BN80)</f>
        <v>-2.776765638406431E-2</v>
      </c>
      <c r="BW80">
        <f t="shared" ref="BW80" si="222">(BG80-BO80)</f>
        <v>-2.8746965848141848E-2</v>
      </c>
      <c r="BX80">
        <f t="shared" ref="BX80" si="223">(BH80-BP80)</f>
        <v>-3.4041397366657122E-2</v>
      </c>
      <c r="BZ80">
        <f t="shared" ref="BZ80" si="224">(BV79)</f>
        <v>-1.1698450926601822E-2</v>
      </c>
      <c r="CA80">
        <f t="shared" ref="CA80" si="225">(BX79)</f>
        <v>-3.1507841539431425E-2</v>
      </c>
      <c r="CG80">
        <f t="shared" ref="CG80" si="226">(BV80-$CC$33*BZ80)</f>
        <v>-1.7409891897663683E-2</v>
      </c>
      <c r="CH80">
        <f t="shared" ref="CH80" si="227">(BX80-$CC$41*CA80)</f>
        <v>-7.2625322502450212E-3</v>
      </c>
      <c r="CJ80">
        <f t="shared" ref="CJ80" si="228">(I80+BJ80)</f>
        <v>-1.498302457324185</v>
      </c>
      <c r="CK80">
        <f t="shared" ref="CK80" si="229">(BK80+K80)</f>
        <v>7.1939694286778026</v>
      </c>
      <c r="CL80">
        <f t="shared" ref="CL80" si="230">(BL80+J80)</f>
        <v>-2.7021056516816317</v>
      </c>
      <c r="CM80">
        <f t="shared" ref="CM80" si="231">(BM80+P80)</f>
        <v>-3.3144352253175553</v>
      </c>
      <c r="CN80">
        <f t="shared" ref="CN80" si="232">(BO80+L80)</f>
        <v>-2.3330025645951125</v>
      </c>
      <c r="CP80">
        <f t="shared" ref="CP80" si="233">(BB80-$CC$49*$AP80)</f>
        <v>-38.514959390965593</v>
      </c>
      <c r="CQ80">
        <f t="shared" ref="CQ80" si="234">BC80</f>
        <v>7.2050954272689749</v>
      </c>
      <c r="CR80">
        <f t="shared" ref="CR80" si="235">(BD80-$CC$49*$AP80)</f>
        <v>-39.725276029707487</v>
      </c>
      <c r="CS80">
        <f t="shared" ref="CS80" si="236">(BE80-$CC$49*$AP80)</f>
        <v>-40.892420494670915</v>
      </c>
      <c r="CT80">
        <f t="shared" ref="CT80" si="237">(BF80-$CC$49*$AP80)</f>
        <v>-41.470931880533612</v>
      </c>
      <c r="CU80">
        <f t="shared" ref="CU80" si="238">(BG80-$CC$49*$AP80)</f>
        <v>-39.329332806546333</v>
      </c>
    </row>
    <row r="81" spans="1:99" x14ac:dyDescent="0.2">
      <c r="A81">
        <f t="shared" si="61"/>
        <v>2018</v>
      </c>
      <c r="B81">
        <f t="shared" ref="B81:B82" si="239">(C81+$C$30*B80)</f>
        <v>-3.9275758614802064E-2</v>
      </c>
      <c r="C81">
        <f t="shared" ref="C81:C82" si="240">(CH81)</f>
        <v>-1.0355996589005847E-2</v>
      </c>
      <c r="E81">
        <f t="shared" ref="E81:E82" si="241">(F81+$G$30*E80)</f>
        <v>-3.3076604685771387E-2</v>
      </c>
      <c r="F81">
        <f t="shared" ref="F81:F82" si="242">(CG81)</f>
        <v>-8.6747981345605372E-3</v>
      </c>
      <c r="I81">
        <f t="shared" ref="I81:I82" si="243">($P$25*I80+$P$26*B80+$P$27*E80)</f>
        <v>9.7273410479404403E-3</v>
      </c>
      <c r="J81">
        <f t="shared" ref="J81:J82" si="244">($M$25*I81+$M$26*B81+$M$27*E81)</f>
        <v>-4.543549168825955E-3</v>
      </c>
      <c r="K81">
        <f t="shared" ref="K81:K82" si="245">($S$25*I81+$S$26*B81+$S$27*E81)</f>
        <v>-2.1946271889220031E-2</v>
      </c>
      <c r="L81">
        <f t="shared" ref="L81:L82" si="246">($B$3*I81+(1-$B$3)*(K81+B81))</f>
        <v>-3.2260137604460809E-2</v>
      </c>
      <c r="M81">
        <f t="shared" ref="M81:M82" si="247">((1-$B$3)*B81+$B$3*(I81-K81))</f>
        <v>-1.0313865715240771E-2</v>
      </c>
      <c r="N81">
        <f t="shared" ref="N81:N82" si="248">($M$6*(B81+K81-I81)*$B$21)</f>
        <v>-1.0068440423354023E-2</v>
      </c>
      <c r="O81">
        <f t="shared" ref="O81:O82" si="249">($B$19^(1-$B$6)*J81-$B$4*$A$15*(1-$A$15)^(-$B$7)*K81)</f>
        <v>1.5021574629275451E-2</v>
      </c>
      <c r="P81">
        <f>((1/$B$5)*(I102-(1-$B$5)*B81))</f>
        <v>0.63122334886162434</v>
      </c>
      <c r="AP81">
        <f>('Simulation USA HP'!AP81)</f>
        <v>2018</v>
      </c>
      <c r="AQ81">
        <f>('Simulation USA HP'!AQ81)</f>
        <v>47663.68</v>
      </c>
      <c r="AR81">
        <f>('Simulation USA HP'!AR81)</f>
        <v>162883</v>
      </c>
      <c r="AS81">
        <f>('Simulation USA HP'!AS81)</f>
        <v>1804.19</v>
      </c>
      <c r="AT81">
        <f>('Simulation USA HP'!AT81)</f>
        <v>293871879.76999998</v>
      </c>
      <c r="AU81">
        <f>('Simulation USA HP'!AU81)</f>
        <v>14288.65</v>
      </c>
      <c r="AV81">
        <f>('Simulation USA HP'!AV81)</f>
        <v>4567.1549999999997</v>
      </c>
      <c r="AW81">
        <f>('Simulation USA HP'!AW81)</f>
        <v>2420.6650000000009</v>
      </c>
      <c r="AX81">
        <f>('Simulation USA HP'!AX81)</f>
        <v>21276.47</v>
      </c>
      <c r="AY81">
        <f>('Simulation USA HP'!AY81)</f>
        <v>4.1507044556793619E-5</v>
      </c>
      <c r="AZ81">
        <f>('Simulation USA HP'!AZ81)</f>
        <v>213799.636</v>
      </c>
      <c r="BB81">
        <f t="shared" ref="BB81:BB82" si="250">LN(AQ81/$AZ81)</f>
        <v>-1.5008696137776836</v>
      </c>
      <c r="BC81">
        <f t="shared" ref="BC81:BC82" si="251">LN(AT81/$AZ81)</f>
        <v>7.2258598721807621</v>
      </c>
      <c r="BD81">
        <f t="shared" ref="BD81:BD82" si="252">LN(AU81/$AZ81)</f>
        <v>-2.7055737802432254</v>
      </c>
      <c r="BE81">
        <f t="shared" ref="BE81:BE82" si="253">LN(AV81/$AZ81)</f>
        <v>-3.846148823308297</v>
      </c>
      <c r="BF81">
        <f t="shared" ref="BF81:BF82" si="254">LN(AW81/$AZ81)</f>
        <v>-4.4809970002555337</v>
      </c>
      <c r="BG81">
        <f t="shared" ref="BG81:BG82" si="255">LN(AX81/$AZ81)</f>
        <v>-2.3074375288091562</v>
      </c>
      <c r="BH81">
        <f t="shared" ref="BH81:BH82" si="256">LN(AY81)</f>
        <v>-10.089647396776771</v>
      </c>
      <c r="BJ81">
        <v>-1.501980077549856</v>
      </c>
      <c r="BK81">
        <v>7.216816927351303</v>
      </c>
      <c r="BL81">
        <v>-2.6853211760176308</v>
      </c>
      <c r="BM81">
        <v>-3.8389696820647146</v>
      </c>
      <c r="BN81">
        <v>-4.4477368235123045</v>
      </c>
      <c r="BO81">
        <v>-2.2899918612272501</v>
      </c>
      <c r="BP81">
        <v>-10.050359237782573</v>
      </c>
      <c r="BR81">
        <f t="shared" ref="BR81:BR82" si="257">(BB81-BJ81)</f>
        <v>1.1104637721723876E-3</v>
      </c>
      <c r="BS81">
        <f t="shared" ref="BS81:BS82" si="258">(BC81-BK81)</f>
        <v>9.0429448294591097E-3</v>
      </c>
      <c r="BT81">
        <f t="shared" ref="BT81:BT82" si="259">(BD81-BL81)</f>
        <v>-2.0252604225594606E-2</v>
      </c>
      <c r="BU81">
        <f t="shared" ref="BU81:BU82" si="260">(BE81-BM81)</f>
        <v>-7.179141243582432E-3</v>
      </c>
      <c r="BV81">
        <f t="shared" ref="BV81:BV82" si="261">(BF81-BN81)</f>
        <v>-3.3260176743229231E-2</v>
      </c>
      <c r="BW81">
        <f t="shared" ref="BW81:BW82" si="262">(BG81-BO81)</f>
        <v>-1.7445667581906132E-2</v>
      </c>
      <c r="BX81">
        <f t="shared" ref="BX81:BX82" si="263">(BH81-BP81)</f>
        <v>-3.9288158994198241E-2</v>
      </c>
      <c r="BZ81">
        <f t="shared" ref="BZ81:BZ82" si="264">(BV80)</f>
        <v>-2.776765638406431E-2</v>
      </c>
      <c r="CA81">
        <f t="shared" ref="CA81:CA82" si="265">(BX80)</f>
        <v>-3.4041397366657122E-2</v>
      </c>
      <c r="CG81">
        <f t="shared" ref="CG81:CG82" si="266">(BV81-$CC$33*BZ81)</f>
        <v>-8.6747981345605372E-3</v>
      </c>
      <c r="CH81">
        <f t="shared" ref="CH81:CH82" si="267">(BX81-$CC$41*CA81)</f>
        <v>-1.0355996589005847E-2</v>
      </c>
      <c r="CJ81">
        <f t="shared" ref="CJ81:CJ82" si="268">(I81+BJ81)</f>
        <v>-1.4922527365019156</v>
      </c>
      <c r="CK81">
        <f t="shared" ref="CK81:CK82" si="269">(BK81+K81)</f>
        <v>7.1948706554620827</v>
      </c>
      <c r="CL81">
        <f t="shared" ref="CL81:CL82" si="270">(BL81+J81)</f>
        <v>-2.6898647251864567</v>
      </c>
      <c r="CM81">
        <f t="shared" ref="CM81:CM82" si="271">(BM81+P81)</f>
        <v>-3.2077463332030902</v>
      </c>
      <c r="CN81">
        <f t="shared" ref="CN81:CN82" si="272">(BO81+L81)</f>
        <v>-2.3222519988317107</v>
      </c>
      <c r="CP81">
        <f t="shared" ref="CP81:CP82" si="273">(BB81-$CC$49*$AP81)</f>
        <v>-38.512631243619033</v>
      </c>
      <c r="CQ81">
        <f t="shared" ref="CQ81:CQ82" si="274">BC81</f>
        <v>7.2258598721807621</v>
      </c>
      <c r="CR81">
        <f t="shared" ref="CR81:CR82" si="275">(BD81-$CC$49*$AP81)</f>
        <v>-39.71733541008458</v>
      </c>
      <c r="CS81">
        <f t="shared" ref="CS81:CS82" si="276">(BE81-$CC$49*$AP81)</f>
        <v>-40.85791045314965</v>
      </c>
      <c r="CT81">
        <f t="shared" ref="CT81:CT82" si="277">(BF81-$CC$49*$AP81)</f>
        <v>-41.492758630096887</v>
      </c>
      <c r="CU81">
        <f t="shared" ref="CU81:CU82" si="278">(BG81-$CC$49*$AP81)</f>
        <v>-39.319199158650505</v>
      </c>
    </row>
    <row r="82" spans="1:99" x14ac:dyDescent="0.2">
      <c r="A82">
        <f t="shared" si="61"/>
        <v>2019</v>
      </c>
      <c r="B82">
        <f t="shared" si="239"/>
        <v>-3.8366139205720816E-2</v>
      </c>
      <c r="C82">
        <f t="shared" si="240"/>
        <v>-4.9852349322786482E-3</v>
      </c>
      <c r="E82">
        <f t="shared" si="241"/>
        <v>-3.6089202595134574E-3</v>
      </c>
      <c r="F82">
        <f t="shared" si="242"/>
        <v>2.5676981223898932E-2</v>
      </c>
      <c r="I82">
        <f t="shared" si="243"/>
        <v>1.0910386875529322E-3</v>
      </c>
      <c r="J82">
        <f t="shared" si="244"/>
        <v>-1.2794734716818792E-2</v>
      </c>
      <c r="K82">
        <f t="shared" si="245"/>
        <v>-1.4102668457604092E-2</v>
      </c>
      <c r="L82">
        <f t="shared" si="246"/>
        <v>-3.0605407046802108E-2</v>
      </c>
      <c r="M82">
        <f t="shared" si="247"/>
        <v>-1.6502738589198016E-2</v>
      </c>
      <c r="N82">
        <f t="shared" si="248"/>
        <v>-7.6006891995210662E-3</v>
      </c>
      <c r="O82">
        <f t="shared" si="249"/>
        <v>-2.2219138693616719E-4</v>
      </c>
      <c r="P82">
        <f>((1/$B$5)*(I103-(1-$B$5)*B82))</f>
        <v>0.61660433118150737</v>
      </c>
      <c r="AP82">
        <f>('Simulation USA HP'!AP82)</f>
        <v>2019</v>
      </c>
      <c r="AQ82">
        <f>('Simulation USA HP'!AQ82)</f>
        <v>48778.86</v>
      </c>
      <c r="AR82">
        <f>('Simulation USA HP'!AR82)</f>
        <v>164864</v>
      </c>
      <c r="AS82">
        <f>('Simulation USA HP'!AS82)</f>
        <v>1796.65</v>
      </c>
      <c r="AT82">
        <f>('Simulation USA HP'!AT82)</f>
        <v>296202905.60000002</v>
      </c>
      <c r="AU82">
        <f>('Simulation USA HP'!AU82)</f>
        <v>14595.47</v>
      </c>
      <c r="AV82">
        <f>('Simulation USA HP'!AV82)</f>
        <v>4718.0619999999999</v>
      </c>
      <c r="AW82">
        <f>('Simulation USA HP'!AW82)</f>
        <v>2512.6779999999999</v>
      </c>
      <c r="AX82">
        <f>('Simulation USA HP'!AX82)</f>
        <v>21826.21</v>
      </c>
      <c r="AY82">
        <f>('Simulation USA HP'!AY82)</f>
        <v>4.2313892297801138E-5</v>
      </c>
      <c r="AZ82">
        <f>('Simulation USA HP'!AZ82)</f>
        <v>215045.753</v>
      </c>
      <c r="BB82">
        <f t="shared" si="250"/>
        <v>-1.4835537878581437</v>
      </c>
      <c r="BC82">
        <f t="shared" si="251"/>
        <v>7.2279491802167106</v>
      </c>
      <c r="BD82">
        <f t="shared" si="252"/>
        <v>-2.6901396035423679</v>
      </c>
      <c r="BE82">
        <f t="shared" si="253"/>
        <v>-3.8194526880784796</v>
      </c>
      <c r="BF82">
        <f t="shared" si="254"/>
        <v>-4.4495016934922322</v>
      </c>
      <c r="BG82">
        <f t="shared" si="255"/>
        <v>-2.2877392689422393</v>
      </c>
      <c r="BH82">
        <f t="shared" si="256"/>
        <v>-10.070395102715242</v>
      </c>
      <c r="BJ82">
        <v>-1.4870528969725392</v>
      </c>
      <c r="BK82">
        <v>7.2171984985115074</v>
      </c>
      <c r="BL82">
        <v>-2.6660013638814135</v>
      </c>
      <c r="BM82">
        <v>-3.8166397134305754</v>
      </c>
      <c r="BN82">
        <v>-4.4457302392229288</v>
      </c>
      <c r="BO82">
        <v>-2.2728186981041745</v>
      </c>
      <c r="BP82">
        <v>-10.032018424289092</v>
      </c>
      <c r="BR82">
        <f t="shared" si="257"/>
        <v>3.4991091143954378E-3</v>
      </c>
      <c r="BS82">
        <f t="shared" si="258"/>
        <v>1.0750681705203213E-2</v>
      </c>
      <c r="BT82">
        <f t="shared" si="259"/>
        <v>-2.4138239660954408E-2</v>
      </c>
      <c r="BU82">
        <f t="shared" si="260"/>
        <v>-2.8129746479041984E-3</v>
      </c>
      <c r="BV82">
        <f t="shared" si="261"/>
        <v>-3.7714542693034758E-3</v>
      </c>
      <c r="BW82">
        <f t="shared" si="262"/>
        <v>-1.4920570838064862E-2</v>
      </c>
      <c r="BX82">
        <f t="shared" si="263"/>
        <v>-3.8376678426150335E-2</v>
      </c>
      <c r="BZ82">
        <f t="shared" si="264"/>
        <v>-3.3260176743229231E-2</v>
      </c>
      <c r="CA82">
        <f t="shared" si="265"/>
        <v>-3.9288158994198241E-2</v>
      </c>
      <c r="CG82">
        <f t="shared" si="266"/>
        <v>2.5676981223898932E-2</v>
      </c>
      <c r="CH82">
        <f t="shared" si="267"/>
        <v>-4.9852349322786482E-3</v>
      </c>
      <c r="CJ82">
        <f t="shared" si="268"/>
        <v>-1.4859618582849863</v>
      </c>
      <c r="CK82">
        <f t="shared" si="269"/>
        <v>7.2030958300539032</v>
      </c>
      <c r="CL82">
        <f t="shared" si="270"/>
        <v>-2.6787960985982324</v>
      </c>
      <c r="CM82">
        <f t="shared" si="271"/>
        <v>-3.2000353822490681</v>
      </c>
      <c r="CN82">
        <f t="shared" si="272"/>
        <v>-2.3034241051509765</v>
      </c>
      <c r="CP82">
        <f t="shared" si="273"/>
        <v>-38.513656231192975</v>
      </c>
      <c r="CQ82">
        <f t="shared" si="274"/>
        <v>7.2279491802167106</v>
      </c>
      <c r="CR82">
        <f t="shared" si="275"/>
        <v>-39.720242046877203</v>
      </c>
      <c r="CS82">
        <f t="shared" si="276"/>
        <v>-40.849555131413311</v>
      </c>
      <c r="CT82">
        <f t="shared" si="277"/>
        <v>-41.479604136827064</v>
      </c>
      <c r="CU82">
        <f t="shared" si="278"/>
        <v>-39.317841712277072</v>
      </c>
    </row>
    <row r="83" spans="1:99" x14ac:dyDescent="0.2">
      <c r="A83">
        <f t="shared" si="61"/>
        <v>2020</v>
      </c>
      <c r="B83">
        <f t="shared" ref="B83" si="279">(C83+$C$30*B82)</f>
        <v>-4.2388441413425786E-2</v>
      </c>
      <c r="C83">
        <f t="shared" ref="C83" si="280">(CH83)</f>
        <v>-9.7806327972209742E-3</v>
      </c>
      <c r="E83">
        <f t="shared" ref="E83" si="281">(F83+$G$30*E82)</f>
        <v>5.8409366819351469E-3</v>
      </c>
      <c r="F83">
        <f t="shared" ref="F83" si="282">(CG83)</f>
        <v>9.0362611170053293E-3</v>
      </c>
      <c r="I83">
        <f t="shared" ref="I83" si="283">($P$25*I82+$P$26*B82+$P$27*E82)</f>
        <v>-6.2513588374413119E-3</v>
      </c>
      <c r="J83">
        <f t="shared" ref="J83" si="284">($M$25*I83+$M$26*B83+$M$27*E83)</f>
        <v>-1.9957853537119905E-2</v>
      </c>
      <c r="K83">
        <f t="shared" ref="K83" si="285">($S$25*I83+$S$26*B83+$S$27*E83)</f>
        <v>-1.1442192196114686E-2</v>
      </c>
      <c r="L83">
        <f t="shared" ref="L83" si="286">($B$3*I83+(1-$B$3)*(K83+B83))</f>
        <v>-3.4408532609264339E-2</v>
      </c>
      <c r="M83">
        <f t="shared" ref="M83" si="287">((1-$B$3)*B83+$B$3*(I83-K83))</f>
        <v>-2.2966340413149655E-2</v>
      </c>
      <c r="N83">
        <f t="shared" ref="N83" si="288">($M$6*(B83+K83-I83)*$B$21)</f>
        <v>-6.7519850134038347E-3</v>
      </c>
      <c r="O83">
        <f t="shared" ref="O83" si="289">($B$19^(1-$B$6)*J83-$B$4*$A$15*(1-$A$15)^(-$B$7)*K83)</f>
        <v>-9.7571275109096349E-3</v>
      </c>
      <c r="P83">
        <f>((1/$B$5)*(I104-(1-$B$5)*B83))</f>
        <v>0.68124906776271654</v>
      </c>
      <c r="AP83">
        <f>('Simulation USA HP'!AP83)</f>
        <v>2020</v>
      </c>
      <c r="AQ83">
        <f>('Simulation USA HP'!AQ83)</f>
        <v>49908.959999999999</v>
      </c>
      <c r="AR83">
        <f>('Simulation USA HP'!AR83)</f>
        <v>155797</v>
      </c>
      <c r="AS83">
        <f>('Simulation USA HP'!AS83)</f>
        <v>1777.88</v>
      </c>
      <c r="AT83">
        <f>('Simulation USA HP'!AT83)</f>
        <v>276988370.36000001</v>
      </c>
      <c r="AU83">
        <f>('Simulation USA HP'!AU83)</f>
        <v>14225.66</v>
      </c>
      <c r="AV83">
        <f>('Simulation USA HP'!AV83)</f>
        <v>4573.7979999999998</v>
      </c>
      <c r="AW83">
        <f>('Simulation USA HP'!AW83)</f>
        <v>2554.6520000000019</v>
      </c>
      <c r="AX83">
        <f>('Simulation USA HP'!AX83)</f>
        <v>21354.11</v>
      </c>
      <c r="AY83">
        <f>('Simulation USA HP'!AY83)</f>
        <v>4.2924190509567361E-5</v>
      </c>
      <c r="AZ83">
        <f>('Simulation USA HP'!AZ83)</f>
        <v>216143.52100000001</v>
      </c>
      <c r="BB83">
        <f t="shared" ref="BB83:BB84" si="290">LN(AQ83/$AZ83)</f>
        <v>-1.4657420903527871</v>
      </c>
      <c r="BC83">
        <f t="shared" ref="BC83:BC84" si="291">LN(AT83/$AZ83)</f>
        <v>7.1557881639184968</v>
      </c>
      <c r="BD83">
        <f t="shared" ref="BD83:BD84" si="292">LN(AU83/$AZ83)</f>
        <v>-2.7208952599855598</v>
      </c>
      <c r="BE83">
        <f t="shared" ref="BE83:BE84" si="293">LN(AV83/$AZ83)</f>
        <v>-3.8555987041428019</v>
      </c>
      <c r="BF83">
        <f t="shared" ref="BF83:BF84" si="294">LN(AW83/$AZ83)</f>
        <v>-4.438026625253066</v>
      </c>
      <c r="BG83">
        <f t="shared" ref="BG83:BG84" si="295">LN(AX83/$AZ83)</f>
        <v>-2.3146984091071272</v>
      </c>
      <c r="BH83">
        <f t="shared" ref="BH83:BH84" si="296">LN(AY83)</f>
        <v>-10.056075009609751</v>
      </c>
      <c r="BJ83">
        <v>-1.4721257163952188</v>
      </c>
      <c r="BK83">
        <v>7.217580069671711</v>
      </c>
      <c r="BL83">
        <v>-2.6466815517451963</v>
      </c>
      <c r="BM83">
        <v>-3.7943097447964291</v>
      </c>
      <c r="BN83">
        <v>-4.443723654933553</v>
      </c>
      <c r="BO83">
        <v>-2.255645534981106</v>
      </c>
      <c r="BP83">
        <v>-10.013677610795611</v>
      </c>
      <c r="BR83">
        <f t="shared" ref="BR83:BR84" si="297">(BB83-BJ83)</f>
        <v>6.3836260424317004E-3</v>
      </c>
      <c r="BS83">
        <f t="shared" ref="BS83:BS84" si="298">(BC83-BK83)</f>
        <v>-6.1791905753214138E-2</v>
      </c>
      <c r="BT83">
        <f t="shared" ref="BT83:BT84" si="299">(BD83-BL83)</f>
        <v>-7.4213708240363552E-2</v>
      </c>
      <c r="BU83">
        <f t="shared" ref="BU83:BU84" si="300">(BE83-BM83)</f>
        <v>-6.1288959346372796E-2</v>
      </c>
      <c r="BV83">
        <f t="shared" ref="BV83:BV84" si="301">(BF83-BN83)</f>
        <v>5.6970296804870202E-3</v>
      </c>
      <c r="BW83">
        <f t="shared" ref="BW83:BW84" si="302">(BG83-BO83)</f>
        <v>-5.9052874126021226E-2</v>
      </c>
      <c r="BX83">
        <f t="shared" ref="BX83:BX84" si="303">(BH83-BP83)</f>
        <v>-4.2397398814140175E-2</v>
      </c>
      <c r="BZ83">
        <f t="shared" ref="BZ83:BZ84" si="304">(BV82)</f>
        <v>-3.7714542693034758E-3</v>
      </c>
      <c r="CA83">
        <f t="shared" ref="CA83:CA84" si="305">(BX82)</f>
        <v>-3.8376678426150335E-2</v>
      </c>
      <c r="CG83">
        <f t="shared" ref="CG83:CG84" si="306">(BV83-$CC$33*BZ83)</f>
        <v>9.0362611170053293E-3</v>
      </c>
      <c r="CH83">
        <f t="shared" ref="CH83:CH84" si="307">(BX83-$CC$41*CA83)</f>
        <v>-9.7806327972209742E-3</v>
      </c>
      <c r="CJ83">
        <f t="shared" ref="CJ83:CJ84" si="308">(I83+BJ83)</f>
        <v>-1.4783770752326602</v>
      </c>
      <c r="CK83">
        <f t="shared" ref="CK83:CK84" si="309">(BK83+K83)</f>
        <v>7.2061378774755962</v>
      </c>
      <c r="CL83">
        <f t="shared" ref="CL83:CL84" si="310">(BL83+J83)</f>
        <v>-2.6666394052823161</v>
      </c>
      <c r="CM83">
        <f t="shared" ref="CM83:CM84" si="311">(BM83+P83)</f>
        <v>-3.1130606770337126</v>
      </c>
      <c r="CN83">
        <f t="shared" ref="CN83:CN84" si="312">(BO83+L83)</f>
        <v>-2.2900540675903702</v>
      </c>
      <c r="CP83">
        <f t="shared" ref="CP83:CP84" si="313">(BB83-$CC$49*$AP83)</f>
        <v>-38.514185347181098</v>
      </c>
      <c r="CQ83">
        <f t="shared" ref="CQ83:CQ84" si="314">BC83</f>
        <v>7.1557881639184968</v>
      </c>
      <c r="CR83">
        <f t="shared" ref="CR83:CR84" si="315">(BD83-$CC$49*$AP83)</f>
        <v>-39.769338516813875</v>
      </c>
      <c r="CS83">
        <f t="shared" ref="CS83:CS84" si="316">(BE83-$CC$49*$AP83)</f>
        <v>-40.904041960971114</v>
      </c>
      <c r="CT83">
        <f t="shared" ref="CT83:CT84" si="317">(BF83-$CC$49*$AP83)</f>
        <v>-41.48646988208138</v>
      </c>
      <c r="CU83">
        <f t="shared" ref="CU83:CU84" si="318">(BG83-$CC$49*$AP83)</f>
        <v>-39.363141665935444</v>
      </c>
    </row>
    <row r="84" spans="1:99" x14ac:dyDescent="0.2">
      <c r="A84">
        <f t="shared" si="61"/>
        <v>2021</v>
      </c>
      <c r="B84">
        <f t="shared" ref="B84" si="319">(C84+$C$30*B83)</f>
        <v>-1.1278071019226468E-2</v>
      </c>
      <c r="C84">
        <f t="shared" ref="C84" si="320">(CH84)</f>
        <v>2.4748337000011958E-2</v>
      </c>
      <c r="E84">
        <f t="shared" ref="E84" si="321">(F84+$G$30*E83)</f>
        <v>-9.8373385490130652E-2</v>
      </c>
      <c r="F84">
        <f t="shared" ref="F84" si="322">(CG84)</f>
        <v>-0.10354492887745984</v>
      </c>
      <c r="I84">
        <f t="shared" ref="I84" si="323">($P$25*I83+$P$26*B83+$P$27*E83)</f>
        <v>-1.3362480485380232E-2</v>
      </c>
      <c r="J84">
        <f t="shared" ref="J84" si="324">($M$25*I84+$M$26*B84+$M$27*E84)</f>
        <v>-2.7251160239463376E-3</v>
      </c>
      <c r="K84">
        <f t="shared" ref="K84" si="325">($S$25*I84+$S$26*B84+$S$27*E84)</f>
        <v>-1.4011832566836758E-2</v>
      </c>
      <c r="L84">
        <f t="shared" ref="L84" si="326">($B$3*I84+(1-$B$3)*(K84+B84))</f>
        <v>-2.0421069051613023E-2</v>
      </c>
      <c r="M84">
        <f t="shared" ref="M84" si="327">((1-$B$3)*B84+$B$3*(I84-K84))</f>
        <v>-6.409236484776263E-3</v>
      </c>
      <c r="N84">
        <f t="shared" ref="N84" si="328">($M$6*(B84+K84-I84)*$B$21)</f>
        <v>-1.6926231517838074E-3</v>
      </c>
      <c r="O84">
        <f t="shared" ref="O84" si="329">($B$19^(1-$B$6)*J84-$B$4*$A$15*(1-$A$15)^(-$B$7)*K84)</f>
        <v>9.7664470165666536E-3</v>
      </c>
      <c r="P84">
        <f>((1/$B$5)*(I105-(1-$B$5)*B84))</f>
        <v>0.18125637819691651</v>
      </c>
      <c r="AP84">
        <f>('Simulation USA HP'!AP84)</f>
        <v>2021</v>
      </c>
      <c r="AQ84">
        <f>('Simulation USA HP'!AQ84)</f>
        <v>50895.32</v>
      </c>
      <c r="AR84">
        <f>('Simulation USA HP'!AR84)</f>
        <v>160593</v>
      </c>
      <c r="AS84">
        <f>('Simulation USA HP'!AS84)</f>
        <v>1788.7</v>
      </c>
      <c r="AT84">
        <f>('Simulation USA HP'!AT84)</f>
        <v>287252699.10000002</v>
      </c>
      <c r="AU84">
        <f>('Simulation USA HP'!AU84)</f>
        <v>15473.51</v>
      </c>
      <c r="AV84">
        <f>('Simulation USA HP'!AV84)</f>
        <v>4867.3249999999998</v>
      </c>
      <c r="AW84">
        <f>('Simulation USA HP'!AW84)</f>
        <v>2306.2750000000015</v>
      </c>
      <c r="AX84">
        <f>('Simulation USA HP'!AX84)</f>
        <v>22647.11</v>
      </c>
      <c r="AY84">
        <f>('Simulation USA HP'!AY84)</f>
        <v>4.5100262940069103E-5</v>
      </c>
      <c r="AZ84">
        <f>('Simulation USA HP'!AZ84)</f>
        <v>216123.83199999999</v>
      </c>
      <c r="BB84">
        <f t="shared" si="290"/>
        <v>-1.4460805653698203</v>
      </c>
      <c r="BC84">
        <f t="shared" si="291"/>
        <v>7.1922660523025836</v>
      </c>
      <c r="BD84">
        <f t="shared" si="292"/>
        <v>-2.6367220101034583</v>
      </c>
      <c r="BE84">
        <f t="shared" si="293"/>
        <v>-3.7933070348388358</v>
      </c>
      <c r="BF84">
        <f t="shared" si="294"/>
        <v>-4.5402178708525724</v>
      </c>
      <c r="BG84">
        <f t="shared" si="295"/>
        <v>-2.2558192897396463</v>
      </c>
      <c r="BH84">
        <f t="shared" si="296"/>
        <v>-10.006622481315894</v>
      </c>
      <c r="BJ84">
        <v>-1.457198535817902</v>
      </c>
      <c r="BK84">
        <v>7.2179616408319154</v>
      </c>
      <c r="BL84">
        <v>-2.627361739608979</v>
      </c>
      <c r="BM84">
        <v>-3.77197977616229</v>
      </c>
      <c r="BN84">
        <v>-4.4417170706441773</v>
      </c>
      <c r="BO84">
        <v>-2.2384723718580304</v>
      </c>
      <c r="BP84">
        <v>-9.9953367973021301</v>
      </c>
      <c r="BR84">
        <f t="shared" si="297"/>
        <v>1.1117970448081715E-2</v>
      </c>
      <c r="BS84">
        <f t="shared" si="298"/>
        <v>-2.5695588529331737E-2</v>
      </c>
      <c r="BT84">
        <f t="shared" si="299"/>
        <v>-9.3602704944792947E-3</v>
      </c>
      <c r="BU84">
        <f t="shared" si="300"/>
        <v>-2.1327258676545835E-2</v>
      </c>
      <c r="BV84">
        <f t="shared" si="301"/>
        <v>-9.8500800208395134E-2</v>
      </c>
      <c r="BW84">
        <f t="shared" si="302"/>
        <v>-1.7346917881615909E-2</v>
      </c>
      <c r="BX84">
        <f t="shared" si="303"/>
        <v>-1.1285684013763841E-2</v>
      </c>
      <c r="BZ84">
        <f t="shared" si="304"/>
        <v>5.6970296804870202E-3</v>
      </c>
      <c r="CA84">
        <f t="shared" si="305"/>
        <v>-4.2397398814140175E-2</v>
      </c>
      <c r="CG84">
        <f t="shared" si="306"/>
        <v>-0.10354492887745984</v>
      </c>
      <c r="CH84">
        <f t="shared" si="307"/>
        <v>2.4748337000011958E-2</v>
      </c>
      <c r="CJ84">
        <f t="shared" si="308"/>
        <v>-1.4705610163032823</v>
      </c>
      <c r="CK84">
        <f t="shared" si="309"/>
        <v>7.2039498082650786</v>
      </c>
      <c r="CL84">
        <f t="shared" si="310"/>
        <v>-2.6300868556329253</v>
      </c>
      <c r="CM84">
        <f t="shared" si="311"/>
        <v>-3.5907233979653737</v>
      </c>
      <c r="CN84">
        <f t="shared" si="312"/>
        <v>-2.2588934409096435</v>
      </c>
      <c r="CP84">
        <f t="shared" si="313"/>
        <v>-38.512864635691614</v>
      </c>
      <c r="CQ84">
        <f t="shared" si="314"/>
        <v>7.1922660523025836</v>
      </c>
      <c r="CR84">
        <f t="shared" si="315"/>
        <v>-39.703506080425257</v>
      </c>
      <c r="CS84">
        <f t="shared" si="316"/>
        <v>-40.860091105160627</v>
      </c>
      <c r="CT84">
        <f t="shared" si="317"/>
        <v>-41.607001941174367</v>
      </c>
      <c r="CU84">
        <f t="shared" si="318"/>
        <v>-39.322603360061443</v>
      </c>
    </row>
    <row r="85" spans="1:99" x14ac:dyDescent="0.2">
      <c r="A85">
        <f t="shared" si="61"/>
        <v>2022</v>
      </c>
      <c r="B85">
        <f t="shared" ref="B85:B88" si="330">(C85+$C$30*B84)</f>
        <v>-3.7318119932891775E-2</v>
      </c>
      <c r="C85">
        <f t="shared" ref="C85:C88" si="331">(CH85)</f>
        <v>-2.7732761881017046E-2</v>
      </c>
      <c r="E85">
        <f t="shared" ref="E85:E88" si="332">(F85+$G$30*E84)</f>
        <v>-0.15076707334907916</v>
      </c>
      <c r="F85">
        <f t="shared" ref="F85:F88" si="333">(CG85)</f>
        <v>-6.366764753367736E-2</v>
      </c>
      <c r="I85">
        <f t="shared" ref="I85:I88" si="334">($P$25*I84+$P$26*B84+$P$27*E84)</f>
        <v>-1.3452991062631519E-2</v>
      </c>
      <c r="J85">
        <f t="shared" ref="J85:J88" si="335">($M$25*I85+$M$26*B85+$M$27*E85)</f>
        <v>-6.8725902992862395E-3</v>
      </c>
      <c r="K85">
        <f t="shared" ref="K85:K88" si="336">($S$25*I85+$S$26*B85+$S$27*E85)</f>
        <v>-3.084876305735846E-2</v>
      </c>
      <c r="L85">
        <f t="shared" ref="L85:L88" si="337">($B$3*I85+(1-$B$3)*(K85+B85))</f>
        <v>-4.5832395122865695E-2</v>
      </c>
      <c r="M85">
        <f t="shared" ref="M85:M88" si="338">((1-$B$3)*B85+$B$3*(I85-K85))</f>
        <v>-1.4983632065507242E-2</v>
      </c>
      <c r="N85">
        <f t="shared" ref="N85:N88" si="339">($M$6*(B85+K85-I85)*$B$21)</f>
        <v>-7.764460053033711E-3</v>
      </c>
      <c r="O85">
        <f t="shared" ref="O85:O88" si="340">($B$19^(1-$B$6)*J85-$B$4*$A$15*(1-$A$15)^(-$B$7)*K85)</f>
        <v>2.0629113465351023E-2</v>
      </c>
      <c r="P85">
        <f t="shared" ref="P85:P88" si="341">((1/$B$5)*(I106-(1-$B$5)*B85))</f>
        <v>0.59976100953991451</v>
      </c>
      <c r="AP85">
        <f>('Simulation USA HP'!AP85)</f>
        <v>2022</v>
      </c>
      <c r="AQ85">
        <f>('Simulation USA HP'!AQ85)</f>
        <v>52022.2</v>
      </c>
      <c r="AR85">
        <f>('Simulation USA HP'!AR85)</f>
        <v>166151</v>
      </c>
      <c r="AS85">
        <f>('Simulation USA HP'!AS85)</f>
        <v>1789.59</v>
      </c>
      <c r="AT85">
        <f>('Simulation USA HP'!AT85)</f>
        <v>297342168.08999997</v>
      </c>
      <c r="AU85">
        <f>('Simulation USA HP'!AU85)</f>
        <v>15943.31</v>
      </c>
      <c r="AV85">
        <f>('Simulation USA HP'!AV85)</f>
        <v>5077.9620000000004</v>
      </c>
      <c r="AW85">
        <f>('Simulation USA HP'!AW85)</f>
        <v>2194.8179999999993</v>
      </c>
      <c r="AX85">
        <f>('Simulation USA HP'!AX85)</f>
        <v>23216.09</v>
      </c>
      <c r="AY85">
        <f>('Simulation USA HP'!AY85)</f>
        <v>4.4754409843473441E-5</v>
      </c>
      <c r="AZ85">
        <f>('Simulation USA HP'!AZ85)</f>
        <v>216305.011</v>
      </c>
      <c r="BB85">
        <f t="shared" ref="BB85:BB88" si="342">LN(AQ85/$AZ85)</f>
        <v>-1.4250189490358689</v>
      </c>
      <c r="BC85">
        <f t="shared" ref="BC85:BC88" si="343">LN(AT85/$AZ85)</f>
        <v>7.2259493361712881</v>
      </c>
      <c r="BD85">
        <f t="shared" ref="BD85:BD88" si="344">LN(AU85/$AZ85)</f>
        <v>-2.6076501940820882</v>
      </c>
      <c r="BE85">
        <f t="shared" ref="BE85:BE88" si="345">LN(AV85/$AZ85)</f>
        <v>-3.751779499595131</v>
      </c>
      <c r="BF85">
        <f t="shared" ref="BF85:BF88" si="346">LN(AW85/$AZ85)</f>
        <v>-4.590590372216595</v>
      </c>
      <c r="BG85">
        <f t="shared" ref="BG85:BG88" si="347">LN(AX85/$AZ85)</f>
        <v>-2.2318439268173718</v>
      </c>
      <c r="BH85">
        <f t="shared" ref="BH85:BH88" si="348">LN(AY85)</f>
        <v>-10.014320574110316</v>
      </c>
      <c r="BJ85">
        <v>-1.4422713552405853</v>
      </c>
      <c r="BK85">
        <v>7.2183432119921198</v>
      </c>
      <c r="BL85">
        <v>-2.6080419274727618</v>
      </c>
      <c r="BM85">
        <v>-3.7496498075281437</v>
      </c>
      <c r="BN85">
        <v>-4.4397104863548025</v>
      </c>
      <c r="BO85">
        <v>-2.2212992087349619</v>
      </c>
      <c r="BP85">
        <v>-9.9769959838086564</v>
      </c>
      <c r="BR85">
        <f t="shared" ref="BR85:BR88" si="349">(BB85-BJ85)</f>
        <v>1.7252406204716353E-2</v>
      </c>
      <c r="BS85">
        <f t="shared" ref="BS85:BS88" si="350">(BC85-BK85)</f>
        <v>7.6061241791682832E-3</v>
      </c>
      <c r="BT85">
        <f t="shared" ref="BT85:BT88" si="351">(BD85-BL85)</f>
        <v>3.9173339067355428E-4</v>
      </c>
      <c r="BU85">
        <f t="shared" ref="BU85:BU88" si="352">(BE85-BM85)</f>
        <v>-2.1296920669873209E-3</v>
      </c>
      <c r="BV85">
        <f t="shared" ref="BV85:BV88" si="353">(BF85-BN85)</f>
        <v>-0.15087988586179257</v>
      </c>
      <c r="BW85">
        <f t="shared" ref="BW85:BW88" si="354">(BG85-BO85)</f>
        <v>-1.0544718082409865E-2</v>
      </c>
      <c r="BX85">
        <f t="shared" ref="BX85:BX88" si="355">(BH85-BP85)</f>
        <v>-3.732459030165991E-2</v>
      </c>
      <c r="BZ85">
        <f t="shared" ref="BZ85:BZ88" si="356">(BV84)</f>
        <v>-9.8500800208395134E-2</v>
      </c>
      <c r="CA85">
        <f t="shared" ref="CA85:CA88" si="357">(BX84)</f>
        <v>-1.1285684013763841E-2</v>
      </c>
      <c r="CG85">
        <f t="shared" ref="CG85:CG88" si="358">(BV85-$CC$33*BZ85)</f>
        <v>-6.366764753367736E-2</v>
      </c>
      <c r="CH85">
        <f t="shared" ref="CH85:CH88" si="359">(BX85-$CC$41*CA85)</f>
        <v>-2.7732761881017046E-2</v>
      </c>
      <c r="CJ85">
        <f t="shared" ref="CJ85:CJ88" si="360">(I85+BJ85)</f>
        <v>-1.4557243463032168</v>
      </c>
      <c r="CK85">
        <f t="shared" ref="CK85:CK88" si="361">(BK85+K85)</f>
        <v>7.1874944489347614</v>
      </c>
      <c r="CL85">
        <f t="shared" ref="CL85:CL88" si="362">(BL85+J85)</f>
        <v>-2.6149145177720481</v>
      </c>
      <c r="CM85">
        <f t="shared" ref="CM85:CM88" si="363">(BM85+P85)</f>
        <v>-3.1498887979882291</v>
      </c>
      <c r="CN85">
        <f t="shared" ref="CN85:CN88" si="364">(BO85+L85)</f>
        <v>-2.2671316038578277</v>
      </c>
      <c r="CP85">
        <f t="shared" ref="CP85:CP88" si="365">(BB85-$CC$49*$AP85)</f>
        <v>-38.510143832851135</v>
      </c>
      <c r="CQ85">
        <f t="shared" ref="CQ85:CQ88" si="366">BC85</f>
        <v>7.2259493361712881</v>
      </c>
      <c r="CR85">
        <f t="shared" ref="CR85:CR88" si="367">(BD85-$CC$49*$AP85)</f>
        <v>-39.692775077897359</v>
      </c>
      <c r="CS85">
        <f t="shared" ref="CS85:CS88" si="368">(BE85-$CC$49*$AP85)</f>
        <v>-40.836904383410399</v>
      </c>
      <c r="CT85">
        <f t="shared" ref="CT85:CT88" si="369">(BF85-$CC$49*$AP85)</f>
        <v>-41.675715256031864</v>
      </c>
      <c r="CU85">
        <f t="shared" ref="CU85:CU88" si="370">(BG85-$CC$49*$AP85)</f>
        <v>-39.316968810632638</v>
      </c>
    </row>
    <row r="86" spans="1:99" x14ac:dyDescent="0.2">
      <c r="A86">
        <f t="shared" si="61"/>
        <v>2023</v>
      </c>
      <c r="B86">
        <f t="shared" si="330"/>
        <v>-3.8940413423726929E-2</v>
      </c>
      <c r="C86">
        <f t="shared" si="331"/>
        <v>-7.2233280489528845E-3</v>
      </c>
      <c r="E86">
        <f t="shared" si="332"/>
        <v>-6.85696108297221E-2</v>
      </c>
      <c r="F86">
        <f t="shared" si="333"/>
        <v>6.4918989314986825E-2</v>
      </c>
      <c r="I86">
        <f t="shared" si="334"/>
        <v>-1.8313226302745317E-2</v>
      </c>
      <c r="J86">
        <f t="shared" si="335"/>
        <v>-1.8953627469058692E-2</v>
      </c>
      <c r="K86">
        <f t="shared" si="336"/>
        <v>-1.7234499269333146E-2</v>
      </c>
      <c r="L86">
        <f t="shared" si="337"/>
        <v>-4.071958049987813E-2</v>
      </c>
      <c r="M86">
        <f t="shared" si="338"/>
        <v>-2.3485081230544987E-2</v>
      </c>
      <c r="N86">
        <f t="shared" si="339"/>
        <v>-5.3729599770930359E-3</v>
      </c>
      <c r="O86">
        <f t="shared" si="340"/>
        <v>-3.5890537726751687E-3</v>
      </c>
      <c r="P86">
        <f t="shared" si="341"/>
        <v>0.62583382305739677</v>
      </c>
      <c r="AP86">
        <f>('Simulation USA HP'!AP86)</f>
        <v>2023</v>
      </c>
      <c r="AQ86">
        <f>('Simulation USA HP'!AQ86)</f>
        <v>53133.3</v>
      </c>
      <c r="AR86">
        <f>('Simulation USA HP'!AR86)</f>
        <v>169033.90100000001</v>
      </c>
      <c r="AS86">
        <f>('Simulation USA HP'!AS86)</f>
        <v>1788.88</v>
      </c>
      <c r="AT86">
        <f>('Simulation USA HP'!AT86)</f>
        <v>302381364.82088006</v>
      </c>
      <c r="AU86">
        <f>('Simulation USA HP'!AU86)</f>
        <v>16346.7</v>
      </c>
      <c r="AV86">
        <f>('Simulation USA HP'!AV86)</f>
        <v>5147.9380000000001</v>
      </c>
      <c r="AW86">
        <f>('Simulation USA HP'!AW86)</f>
        <v>2391.8320000000022</v>
      </c>
      <c r="AX86">
        <f>('Simulation USA HP'!AX86)</f>
        <v>23886.47</v>
      </c>
      <c r="AY86">
        <f>('Simulation USA HP'!AY86)</f>
        <v>4.5508971165166663E-5</v>
      </c>
      <c r="AZ86">
        <f>('Simulation USA HP'!AZ86)</f>
        <v>216682.467</v>
      </c>
      <c r="BB86">
        <f t="shared" ref="BB86:BB88" si="371">LN(AQ86/$AZ86)</f>
        <v>-1.4056291458428511</v>
      </c>
      <c r="BC86">
        <f t="shared" ref="BC86:BC88" si="372">LN(AT86/$AZ86)</f>
        <v>7.2410113009409978</v>
      </c>
      <c r="BD86">
        <f t="shared" ref="BD86:BD88" si="373">LN(AU86/$AZ86)</f>
        <v>-2.5844069540686072</v>
      </c>
      <c r="BE86">
        <f t="shared" ref="BE86:BE88" si="374">LN(AV86/$AZ86)</f>
        <v>-3.7398367500287741</v>
      </c>
      <c r="BF86">
        <f t="shared" ref="BF86:BF88" si="375">LN(AW86/$AZ86)</f>
        <v>-4.506373396669944</v>
      </c>
      <c r="BG86">
        <f t="shared" ref="BG86:BG88" si="376">LN(AX86/$AZ86)</f>
        <v>-2.2051208063273133</v>
      </c>
      <c r="BH86">
        <f t="shared" ref="BH86:BH88" si="377">LN(AY86)</f>
        <v>-9.9976010829773152</v>
      </c>
      <c r="BJ86">
        <v>-1.4273441746632685</v>
      </c>
      <c r="BK86">
        <v>7.2187247831523234</v>
      </c>
      <c r="BL86">
        <v>-2.5887221153365374</v>
      </c>
      <c r="BM86">
        <v>-3.7273198388940045</v>
      </c>
      <c r="BN86">
        <v>-4.4377039020654268</v>
      </c>
      <c r="BO86">
        <v>-2.2041260456118863</v>
      </c>
      <c r="BP86">
        <v>-9.9586551703151756</v>
      </c>
      <c r="BR86">
        <f t="shared" si="349"/>
        <v>2.1715028820417315E-2</v>
      </c>
      <c r="BS86">
        <f t="shared" si="350"/>
        <v>2.2286517788674409E-2</v>
      </c>
      <c r="BT86">
        <f t="shared" si="351"/>
        <v>4.3151612679301898E-3</v>
      </c>
      <c r="BU86">
        <f t="shared" si="352"/>
        <v>-1.2516911134769604E-2</v>
      </c>
      <c r="BV86">
        <f t="shared" si="353"/>
        <v>-6.8669494604517212E-2</v>
      </c>
      <c r="BW86">
        <f t="shared" si="354"/>
        <v>-9.9476071542703437E-4</v>
      </c>
      <c r="BX86">
        <f t="shared" si="355"/>
        <v>-3.8945912662139648E-2</v>
      </c>
      <c r="BZ86">
        <f t="shared" si="356"/>
        <v>-0.15087988586179257</v>
      </c>
      <c r="CA86">
        <f t="shared" si="357"/>
        <v>-3.732459030165991E-2</v>
      </c>
      <c r="CG86">
        <f t="shared" si="358"/>
        <v>6.4918989314986825E-2</v>
      </c>
      <c r="CH86">
        <f t="shared" si="359"/>
        <v>-7.2233280489528845E-3</v>
      </c>
      <c r="CJ86">
        <f t="shared" si="360"/>
        <v>-1.4456574009660137</v>
      </c>
      <c r="CK86">
        <f t="shared" si="361"/>
        <v>7.2014902838829906</v>
      </c>
      <c r="CL86">
        <f t="shared" si="362"/>
        <v>-2.6076757428055961</v>
      </c>
      <c r="CM86">
        <f t="shared" si="363"/>
        <v>-3.101486015836608</v>
      </c>
      <c r="CN86">
        <f t="shared" si="364"/>
        <v>-2.2448456261117644</v>
      </c>
      <c r="CP86">
        <f t="shared" si="365"/>
        <v>-38.509094843151601</v>
      </c>
      <c r="CQ86">
        <f t="shared" si="366"/>
        <v>7.2410113009409978</v>
      </c>
      <c r="CR86">
        <f t="shared" si="367"/>
        <v>-39.687872651377354</v>
      </c>
      <c r="CS86">
        <f t="shared" si="368"/>
        <v>-40.843302447337521</v>
      </c>
      <c r="CT86">
        <f t="shared" si="369"/>
        <v>-41.609839093978692</v>
      </c>
      <c r="CU86">
        <f t="shared" si="370"/>
        <v>-39.308586503636064</v>
      </c>
    </row>
    <row r="87" spans="1:99" x14ac:dyDescent="0.2">
      <c r="A87">
        <f t="shared" si="61"/>
        <v>2024</v>
      </c>
      <c r="B87">
        <f t="shared" si="330"/>
        <v>-3.1468732664418665E-2</v>
      </c>
      <c r="C87">
        <f t="shared" si="331"/>
        <v>1.6271579996970723E-3</v>
      </c>
      <c r="E87">
        <f t="shared" si="332"/>
        <v>-8.1139709369126428E-2</v>
      </c>
      <c r="F87">
        <f t="shared" si="333"/>
        <v>-2.0428433632321254E-2</v>
      </c>
      <c r="I87">
        <f t="shared" si="334"/>
        <v>-2.2977180969531E-2</v>
      </c>
      <c r="J87">
        <f t="shared" si="335"/>
        <v>-1.7992725907340919E-2</v>
      </c>
      <c r="K87">
        <f t="shared" si="336"/>
        <v>-1.4914618840690806E-2</v>
      </c>
      <c r="L87">
        <f t="shared" si="337"/>
        <v>-3.6828834115990472E-2</v>
      </c>
      <c r="M87">
        <f t="shared" si="338"/>
        <v>-2.1914215275299666E-2</v>
      </c>
      <c r="N87">
        <f t="shared" si="339"/>
        <v>-3.3215746443044768E-3</v>
      </c>
      <c r="O87">
        <f t="shared" si="340"/>
        <v>-4.6963279818715807E-3</v>
      </c>
      <c r="P87">
        <f t="shared" si="341"/>
        <v>0.50575213611225733</v>
      </c>
      <c r="AP87">
        <f>('Simulation USA HP'!AP87)</f>
        <v>2024</v>
      </c>
      <c r="AQ87">
        <f>('Simulation USA HP'!AQ87)</f>
        <v>54291.77</v>
      </c>
      <c r="AR87">
        <f>('Simulation USA HP'!AR87)</f>
        <v>169357.01199999999</v>
      </c>
      <c r="AS87">
        <f>('Simulation USA HP'!AS87)</f>
        <v>1796.05</v>
      </c>
      <c r="AT87">
        <f>('Simulation USA HP'!AT87)</f>
        <v>304173661.40259999</v>
      </c>
      <c r="AU87">
        <f>('Simulation USA HP'!AU87)</f>
        <v>16797.599999999999</v>
      </c>
      <c r="AV87">
        <f>('Simulation USA HP'!AV87)</f>
        <v>5373.4870000000001</v>
      </c>
      <c r="AW87">
        <f>('Simulation USA HP'!AW87)</f>
        <v>2383.2930000000015</v>
      </c>
      <c r="AX87">
        <f>('Simulation USA HP'!AX87)</f>
        <v>24554.38</v>
      </c>
      <c r="AY87">
        <f>('Simulation USA HP'!AY87)</f>
        <v>4.6699002028832968E-5</v>
      </c>
      <c r="AZ87">
        <f>('Simulation USA HP'!AZ87)</f>
        <v>218199.24400000001</v>
      </c>
      <c r="BB87">
        <f t="shared" si="371"/>
        <v>-1.3910359586065293</v>
      </c>
      <c r="BC87">
        <f t="shared" si="372"/>
        <v>7.2399454632166762</v>
      </c>
      <c r="BD87">
        <f t="shared" si="373"/>
        <v>-2.5641725896203917</v>
      </c>
      <c r="BE87">
        <f t="shared" si="374"/>
        <v>-3.7039315626653488</v>
      </c>
      <c r="BF87">
        <f t="shared" si="375"/>
        <v>-4.5169254638640073</v>
      </c>
      <c r="BG87">
        <f t="shared" si="376"/>
        <v>-2.1845183589492914</v>
      </c>
      <c r="BH87">
        <f t="shared" si="377"/>
        <v>-9.9717877633500311</v>
      </c>
      <c r="BJ87">
        <v>-1.4124169940859517</v>
      </c>
      <c r="BK87">
        <v>7.2191063543125278</v>
      </c>
      <c r="BL87">
        <v>-2.5694023032003201</v>
      </c>
      <c r="BM87">
        <v>-3.7049898702598583</v>
      </c>
      <c r="BN87">
        <v>-4.435697317776051</v>
      </c>
      <c r="BO87">
        <v>-2.1869528824888178</v>
      </c>
      <c r="BP87">
        <v>-9.9403143568216947</v>
      </c>
      <c r="BR87">
        <f t="shared" si="349"/>
        <v>2.1381035479422383E-2</v>
      </c>
      <c r="BS87">
        <f t="shared" si="350"/>
        <v>2.0839108904148418E-2</v>
      </c>
      <c r="BT87">
        <f t="shared" si="351"/>
        <v>5.2297135799284078E-3</v>
      </c>
      <c r="BU87">
        <f t="shared" si="352"/>
        <v>1.0583075945094222E-3</v>
      </c>
      <c r="BV87">
        <f t="shared" si="353"/>
        <v>-8.1228146087956254E-2</v>
      </c>
      <c r="BW87">
        <f t="shared" si="354"/>
        <v>2.4345235395264453E-3</v>
      </c>
      <c r="BX87">
        <f t="shared" si="355"/>
        <v>-3.1473406528336412E-2</v>
      </c>
      <c r="BZ87">
        <f t="shared" si="356"/>
        <v>-6.8669494604517212E-2</v>
      </c>
      <c r="CA87">
        <f t="shared" si="357"/>
        <v>-3.8945912662139648E-2</v>
      </c>
      <c r="CG87">
        <f t="shared" si="358"/>
        <v>-2.0428433632321254E-2</v>
      </c>
      <c r="CH87">
        <f t="shared" si="359"/>
        <v>1.6271579996970723E-3</v>
      </c>
      <c r="CJ87">
        <f t="shared" si="360"/>
        <v>-1.4353941750554826</v>
      </c>
      <c r="CK87">
        <f t="shared" si="361"/>
        <v>7.204191735471837</v>
      </c>
      <c r="CL87">
        <f t="shared" si="362"/>
        <v>-2.5873950291076611</v>
      </c>
      <c r="CM87">
        <f t="shared" si="363"/>
        <v>-3.199237734147601</v>
      </c>
      <c r="CN87">
        <f t="shared" si="364"/>
        <v>-2.2237817166048082</v>
      </c>
      <c r="CP87">
        <f t="shared" si="365"/>
        <v>-38.51284246940876</v>
      </c>
      <c r="CQ87">
        <f t="shared" si="366"/>
        <v>7.2399454632166762</v>
      </c>
      <c r="CR87">
        <f t="shared" si="367"/>
        <v>-39.685979100422621</v>
      </c>
      <c r="CS87">
        <f t="shared" si="368"/>
        <v>-40.825738073467576</v>
      </c>
      <c r="CT87">
        <f t="shared" si="369"/>
        <v>-41.638731974666236</v>
      </c>
      <c r="CU87">
        <f t="shared" si="370"/>
        <v>-39.306324869751521</v>
      </c>
    </row>
    <row r="88" spans="1:99" x14ac:dyDescent="0.2">
      <c r="A88">
        <f t="shared" si="61"/>
        <v>2025</v>
      </c>
      <c r="B88">
        <f t="shared" si="330"/>
        <v>-4.1395528228035855E-2</v>
      </c>
      <c r="C88">
        <f t="shared" si="331"/>
        <v>-1.4649902179666885E-2</v>
      </c>
      <c r="E88">
        <f t="shared" si="332"/>
        <v>-7.4861698238749011E-2</v>
      </c>
      <c r="F88">
        <f t="shared" si="333"/>
        <v>-3.0209044949115471E-3</v>
      </c>
      <c r="I88">
        <f t="shared" si="334"/>
        <v>-2.5575311260144132E-2</v>
      </c>
      <c r="J88">
        <f t="shared" si="335"/>
        <v>-2.3899027385512608E-2</v>
      </c>
      <c r="K88">
        <f t="shared" si="336"/>
        <v>-1.6447688730612302E-2</v>
      </c>
      <c r="L88">
        <f t="shared" si="337"/>
        <v>-4.4671294382156126E-2</v>
      </c>
      <c r="M88">
        <f t="shared" si="338"/>
        <v>-2.8223605651543818E-2</v>
      </c>
      <c r="N88">
        <f t="shared" si="339"/>
        <v>-4.5791453681002592E-3</v>
      </c>
      <c r="O88">
        <f t="shared" si="340"/>
        <v>-9.235896087793875E-3</v>
      </c>
      <c r="P88">
        <f t="shared" si="341"/>
        <v>0.66529138780654928</v>
      </c>
      <c r="AP88">
        <f>('Simulation USA HP'!AP88)</f>
        <v>2025</v>
      </c>
      <c r="AQ88">
        <f>('Simulation USA HP'!AQ88)</f>
        <v>55545.2</v>
      </c>
      <c r="AR88">
        <f>('Simulation USA HP'!AR88)</f>
        <v>169763.41099999999</v>
      </c>
      <c r="AS88">
        <f>('Simulation USA HP'!AS88)</f>
        <v>1795.93</v>
      </c>
      <c r="AT88">
        <f>('Simulation USA HP'!AT88)</f>
        <v>304883202.71723002</v>
      </c>
      <c r="AU88">
        <f>('Simulation USA HP'!AU88)</f>
        <v>17135.919999999998</v>
      </c>
      <c r="AV88">
        <f>('Simulation USA HP'!AV88)</f>
        <v>5386.4340000000002</v>
      </c>
      <c r="AW88">
        <f>('Simulation USA HP'!AW88)</f>
        <v>2419.9660000000003</v>
      </c>
      <c r="AX88">
        <f>('Simulation USA HP'!AX88)</f>
        <v>24942.32</v>
      </c>
      <c r="AY88">
        <f>('Simulation USA HP'!AY88)</f>
        <v>4.7093618995367954E-5</v>
      </c>
      <c r="AZ88">
        <f>('Simulation USA HP'!AZ88)</f>
        <v>219726.639</v>
      </c>
      <c r="BB88">
        <f t="shared" si="371"/>
        <v>-1.3751871200357102</v>
      </c>
      <c r="BC88">
        <f t="shared" si="372"/>
        <v>7.235299816590806</v>
      </c>
      <c r="BD88">
        <f t="shared" si="373"/>
        <v>-2.5512073785866285</v>
      </c>
      <c r="BE88">
        <f t="shared" si="374"/>
        <v>-3.7085006533243581</v>
      </c>
      <c r="BF88">
        <f t="shared" si="375"/>
        <v>-4.5086307332639217</v>
      </c>
      <c r="BG88">
        <f t="shared" si="376"/>
        <v>-2.1758182645657338</v>
      </c>
      <c r="BH88">
        <f t="shared" si="377"/>
        <v>-9.9633730439252002</v>
      </c>
      <c r="BJ88">
        <v>-1.3974898135086349</v>
      </c>
      <c r="BK88">
        <v>7.2194879254727322</v>
      </c>
      <c r="BL88">
        <v>-2.5500824910641029</v>
      </c>
      <c r="BM88">
        <v>-3.6826599016257191</v>
      </c>
      <c r="BN88">
        <v>-4.4336907334866753</v>
      </c>
      <c r="BO88">
        <v>-2.1697797193657493</v>
      </c>
      <c r="BP88">
        <v>-9.9219735433282139</v>
      </c>
      <c r="BR88">
        <f t="shared" si="349"/>
        <v>2.2302693472924684E-2</v>
      </c>
      <c r="BS88">
        <f t="shared" si="350"/>
        <v>1.5811891118073795E-2</v>
      </c>
      <c r="BT88">
        <f t="shared" si="351"/>
        <v>-1.1248875225255972E-3</v>
      </c>
      <c r="BU88">
        <f t="shared" si="352"/>
        <v>-2.5840751698638975E-2</v>
      </c>
      <c r="BV88">
        <f t="shared" si="353"/>
        <v>-7.4939999777246413E-2</v>
      </c>
      <c r="BW88">
        <f t="shared" si="354"/>
        <v>-6.0385451999844797E-3</v>
      </c>
      <c r="BX88">
        <f t="shared" si="355"/>
        <v>-4.1399500596986272E-2</v>
      </c>
      <c r="BZ88">
        <f t="shared" si="356"/>
        <v>-8.1228146087956254E-2</v>
      </c>
      <c r="CA88">
        <f t="shared" si="357"/>
        <v>-3.1473406528336412E-2</v>
      </c>
      <c r="CG88">
        <f t="shared" si="358"/>
        <v>-3.0209044949115471E-3</v>
      </c>
      <c r="CH88">
        <f t="shared" si="359"/>
        <v>-1.4649902179666885E-2</v>
      </c>
      <c r="CJ88">
        <f t="shared" si="360"/>
        <v>-1.4230651247687791</v>
      </c>
      <c r="CK88">
        <f t="shared" si="361"/>
        <v>7.2030402367421198</v>
      </c>
      <c r="CL88">
        <f t="shared" si="362"/>
        <v>-2.5739815184496155</v>
      </c>
      <c r="CM88">
        <f t="shared" si="363"/>
        <v>-3.0173685138191697</v>
      </c>
      <c r="CN88">
        <f t="shared" si="364"/>
        <v>-2.2144510137479054</v>
      </c>
      <c r="CP88">
        <f t="shared" si="365"/>
        <v>-38.515334444331423</v>
      </c>
      <c r="CQ88">
        <f t="shared" si="366"/>
        <v>7.235299816590806</v>
      </c>
      <c r="CR88">
        <f t="shared" si="367"/>
        <v>-39.691354702882336</v>
      </c>
      <c r="CS88">
        <f t="shared" si="368"/>
        <v>-40.848647977620068</v>
      </c>
      <c r="CT88">
        <f t="shared" si="369"/>
        <v>-41.648778057559632</v>
      </c>
      <c r="CU88">
        <f t="shared" si="370"/>
        <v>-39.315965588861445</v>
      </c>
    </row>
    <row r="90" spans="1:99" x14ac:dyDescent="0.2">
      <c r="CO90" t="s">
        <v>55</v>
      </c>
      <c r="CP90">
        <f t="shared" ref="CP90:CU90" si="378">AVERAGE(CP33:CP88)</f>
        <v>-38.443762232609906</v>
      </c>
      <c r="CQ90">
        <f t="shared" si="378"/>
        <v>7.2089947185671166</v>
      </c>
      <c r="CR90">
        <f t="shared" si="378"/>
        <v>-39.717152278035137</v>
      </c>
      <c r="CS90">
        <f t="shared" si="378"/>
        <v>-40.932508992289677</v>
      </c>
      <c r="CT90">
        <f t="shared" si="378"/>
        <v>-41.124646754669527</v>
      </c>
      <c r="CU90">
        <f t="shared" si="378"/>
        <v>-39.277816658475231</v>
      </c>
    </row>
  </sheetData>
  <phoneticPr fontId="6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Intruduction</vt:lpstr>
      <vt:lpstr>Productivity shocks (benchmark)</vt:lpstr>
      <vt:lpstr>Fiscal shocks (benchmark)</vt:lpstr>
      <vt:lpstr>Productivy shocks (alternative)</vt:lpstr>
      <vt:lpstr>Fiscal shocks (alternative)</vt:lpstr>
      <vt:lpstr>Simulation USA HP</vt:lpstr>
      <vt:lpstr>Simulation USA LLT</vt:lpstr>
      <vt:lpstr>'Simulation USA HP'!Print_Area</vt:lpstr>
    </vt:vector>
  </TitlesOfParts>
  <Company>ISEG, Technlical University of Lisbon,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Real Business Cycles</dc:title>
  <dc:subject>Program to simulate a RBC model</dc:subject>
  <dc:creator>Luís F. Costa</dc:creator>
  <cp:keywords>Real Business Cycles, Macroeconomics, Simulation</cp:keywords>
  <dc:description>Comments and suggestions are welcome</dc:description>
  <cp:lastModifiedBy>Luis Filipe Costa</cp:lastModifiedBy>
  <cp:lastPrinted>2005-04-04T16:23:29Z</cp:lastPrinted>
  <dcterms:created xsi:type="dcterms:W3CDTF">2003-05-13T14:00:42Z</dcterms:created>
  <dcterms:modified xsi:type="dcterms:W3CDTF">2025-10-20T11:16:00Z</dcterms:modified>
</cp:coreProperties>
</file>