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5600" windowHeight="12680" activeTab="0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<sst xmlns="http://schemas.openxmlformats.org/spreadsheetml/2006/main" count="109" uniqueCount="61">
  <si>
    <t>N</t>
  </si>
  <si>
    <t>m</t>
  </si>
  <si>
    <t>r</t>
  </si>
  <si>
    <t>K</t>
  </si>
  <si>
    <t>T</t>
  </si>
  <si>
    <t>sigma</t>
  </si>
  <si>
    <t>Rf</t>
  </si>
  <si>
    <t>milhões</t>
  </si>
  <si>
    <t>(a)</t>
  </si>
  <si>
    <t>Lambda</t>
  </si>
  <si>
    <t>d1</t>
  </si>
  <si>
    <t>d2</t>
  </si>
  <si>
    <t>N(d1)</t>
  </si>
  <si>
    <t>N(d2)</t>
  </si>
  <si>
    <t>Call</t>
  </si>
  <si>
    <t>Warrants</t>
  </si>
  <si>
    <t>(b)</t>
  </si>
  <si>
    <t>(c)</t>
  </si>
  <si>
    <t>mrK</t>
  </si>
  <si>
    <t>?</t>
  </si>
  <si>
    <t>1*r*50=100</t>
  </si>
  <si>
    <t>(d)</t>
  </si>
  <si>
    <t>Put</t>
  </si>
  <si>
    <t>par</t>
  </si>
  <si>
    <t>yield_standard</t>
  </si>
  <si>
    <t>Inputs:</t>
  </si>
  <si>
    <t>V</t>
  </si>
  <si>
    <t>mrK=150000*1000</t>
  </si>
  <si>
    <t>F/Lambda</t>
  </si>
  <si>
    <t>Problem 1</t>
  </si>
  <si>
    <t>milion</t>
  </si>
  <si>
    <t>million</t>
  </si>
  <si>
    <t>N*Price</t>
  </si>
  <si>
    <t>Unit Price Warrant</t>
  </si>
  <si>
    <t>Each Warrant</t>
  </si>
  <si>
    <t>Share Price</t>
  </si>
  <si>
    <t>Problem 2</t>
  </si>
  <si>
    <t>Fee Bank</t>
  </si>
  <si>
    <t>Price</t>
  </si>
  <si>
    <t>mrK=100 million</t>
  </si>
  <si>
    <t>Rights</t>
  </si>
  <si>
    <t>Right</t>
  </si>
  <si>
    <t>Market Cap</t>
  </si>
  <si>
    <t>Problem 3</t>
  </si>
  <si>
    <t>Convertible Bond</t>
  </si>
  <si>
    <t>Coupon</t>
  </si>
  <si>
    <t>Face Value</t>
  </si>
  <si>
    <t>years</t>
  </si>
  <si>
    <t>Shares:</t>
  </si>
  <si>
    <t>Market:</t>
  </si>
  <si>
    <t>(i) V(Standard Bond)</t>
  </si>
  <si>
    <t>(ii) Warrant Component</t>
  </si>
  <si>
    <t>(iii) Convertible Bonds</t>
  </si>
  <si>
    <t>Ojective:B24=B6*B5</t>
  </si>
  <si>
    <t>B24-B6*B5</t>
  </si>
  <si>
    <t>Data/What-if-Analysis/Goalseek</t>
  </si>
  <si>
    <t>Disregarding the Firm-commitment underwriting fee:</t>
  </si>
  <si>
    <t>"fair price"</t>
  </si>
  <si>
    <t>close to zero…</t>
  </si>
  <si>
    <t>Value of Fee</t>
  </si>
  <si>
    <t>Choose Fee such that cell B42=Fee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</si>
</sst>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0" borderId="10" xfId="0" applyNumberForma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6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="200" zoomScaleNormal="200" workbookViewId="0" topLeftCell="A11">
      <selection activeCell="B34" sqref="B34"/>
    </sheetView>
  </sheetViews>
  <sheetFormatPr defaultColWidth="8.8515625" defaultRowHeight="12.75"/>
  <cols>
    <col min="1" max="1" width="17.7109375" style="0" bestFit="1" customWidth="1"/>
  </cols>
  <sheetData>
    <row r="1" spans="1:9" ht="12">
      <c r="A1" s="4" t="s">
        <v>29</v>
      </c>
      <c r="B1" s="1"/>
      <c r="C1" s="1"/>
      <c r="D1" s="1"/>
      <c r="E1" s="1"/>
      <c r="F1" s="1"/>
      <c r="G1" s="1"/>
      <c r="H1" s="1"/>
      <c r="I1" s="1"/>
    </row>
    <row r="2" spans="1:9" ht="12">
      <c r="A2" s="1"/>
      <c r="B2" s="1"/>
      <c r="C2" s="1"/>
      <c r="D2" s="1"/>
      <c r="E2" s="1"/>
      <c r="F2" s="1"/>
      <c r="G2" s="1"/>
      <c r="H2" s="1"/>
      <c r="I2" s="1"/>
    </row>
    <row r="3" spans="1:3" ht="12">
      <c r="A3" s="5" t="s">
        <v>0</v>
      </c>
      <c r="B3" s="3">
        <v>1</v>
      </c>
      <c r="C3" s="25" t="s">
        <v>30</v>
      </c>
    </row>
    <row r="4" spans="1:3" ht="12">
      <c r="A4" s="26" t="s">
        <v>32</v>
      </c>
      <c r="B4" s="3">
        <v>40</v>
      </c>
      <c r="C4" s="25" t="s">
        <v>31</v>
      </c>
    </row>
    <row r="5" spans="1:3" ht="12">
      <c r="A5" s="5" t="s">
        <v>1</v>
      </c>
      <c r="B5" s="3">
        <v>1</v>
      </c>
      <c r="C5" s="25" t="s">
        <v>31</v>
      </c>
    </row>
    <row r="6" spans="1:2" ht="12">
      <c r="A6" s="26" t="s">
        <v>33</v>
      </c>
      <c r="B6" s="3">
        <v>5</v>
      </c>
    </row>
    <row r="7" spans="1:2" ht="12">
      <c r="A7" s="5" t="s">
        <v>2</v>
      </c>
      <c r="B7" s="3">
        <v>1</v>
      </c>
    </row>
    <row r="8" spans="1:2" ht="12">
      <c r="A8" s="5" t="s">
        <v>3</v>
      </c>
      <c r="B8" s="3">
        <v>30</v>
      </c>
    </row>
    <row r="9" spans="1:2" ht="12">
      <c r="A9" s="5" t="s">
        <v>4</v>
      </c>
      <c r="B9" s="3">
        <v>5</v>
      </c>
    </row>
    <row r="10" spans="1:2" ht="12">
      <c r="A10" s="5" t="s">
        <v>5</v>
      </c>
      <c r="B10" s="3">
        <v>0.2</v>
      </c>
    </row>
    <row r="11" spans="1:2" ht="12">
      <c r="A11" s="5" t="s">
        <v>6</v>
      </c>
      <c r="B11" s="6">
        <v>0.08</v>
      </c>
    </row>
    <row r="13" ht="12">
      <c r="A13" s="8" t="s">
        <v>8</v>
      </c>
    </row>
    <row r="14" spans="1:2" ht="12">
      <c r="A14" s="7" t="s">
        <v>9</v>
      </c>
      <c r="B14">
        <f>B5*B7/(B3+B5*B7)</f>
        <v>0.5</v>
      </c>
    </row>
    <row r="16" spans="1:2" ht="12">
      <c r="A16" s="10" t="s">
        <v>10</v>
      </c>
      <c r="B16">
        <f>LN((B4+B5*B6)/(EXP(-B11*B9)*B3*B8))/(B10*SQRT(B9))+B10*SQRT(B9)/2</f>
        <v>2.0246815329840517</v>
      </c>
    </row>
    <row r="17" spans="1:2" ht="12">
      <c r="A17" s="10" t="s">
        <v>11</v>
      </c>
      <c r="B17">
        <f>B16-B10*SQRT(B9)</f>
        <v>1.5774679374840939</v>
      </c>
    </row>
    <row r="19" spans="1:2" ht="12">
      <c r="A19" s="10" t="s">
        <v>12</v>
      </c>
      <c r="B19">
        <f>NORMSDIST(B16)</f>
        <v>0.9785499619590953</v>
      </c>
    </row>
    <row r="20" spans="1:2" ht="12">
      <c r="A20" s="10" t="s">
        <v>13</v>
      </c>
      <c r="B20">
        <f>NORMSDIST(B17)</f>
        <v>0.9426560530240489</v>
      </c>
    </row>
    <row r="22" spans="1:2" ht="12">
      <c r="A22" s="11" t="s">
        <v>14</v>
      </c>
      <c r="B22" s="9">
        <f>(B4+B5*B6)*B19-EXP(-B11*B9)*B3*B8*B20</f>
        <v>25.07831082239365</v>
      </c>
    </row>
    <row r="24" spans="1:3" ht="12">
      <c r="A24" s="12" t="s">
        <v>15</v>
      </c>
      <c r="B24">
        <f>B14*B22</f>
        <v>12.539155411196825</v>
      </c>
      <c r="C24" t="s">
        <v>7</v>
      </c>
    </row>
    <row r="26" spans="1:2" ht="12">
      <c r="A26" s="27" t="s">
        <v>34</v>
      </c>
      <c r="B26">
        <f>B24/B5</f>
        <v>12.539155411196825</v>
      </c>
    </row>
    <row r="28" ht="12">
      <c r="A28" t="s">
        <v>16</v>
      </c>
    </row>
    <row r="29" spans="1:2" ht="12">
      <c r="A29" s="27" t="s">
        <v>35</v>
      </c>
      <c r="B29">
        <f>(B4+B5*B6-B24)/B3</f>
        <v>32.46084458880318</v>
      </c>
    </row>
    <row r="31" ht="12">
      <c r="A31" t="s">
        <v>17</v>
      </c>
    </row>
    <row r="32" ht="12">
      <c r="A32" s="25" t="s">
        <v>53</v>
      </c>
    </row>
    <row r="33" spans="1:3" ht="12">
      <c r="A33" t="s">
        <v>54</v>
      </c>
      <c r="B33">
        <f>B24-B6*B5</f>
        <v>7.539155411196825</v>
      </c>
      <c r="C33" t="s">
        <v>55</v>
      </c>
    </row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zoomScale="200" zoomScaleNormal="200" workbookViewId="0" topLeftCell="A1">
      <selection activeCell="A48" sqref="A48"/>
    </sheetView>
  </sheetViews>
  <sheetFormatPr defaultColWidth="8.8515625" defaultRowHeight="12.75"/>
  <cols>
    <col min="1" max="1" width="11.7109375" style="0" customWidth="1"/>
    <col min="2" max="2" width="10.8515625" style="0" customWidth="1"/>
  </cols>
  <sheetData>
    <row r="1" ht="12">
      <c r="A1" s="4" t="s">
        <v>36</v>
      </c>
    </row>
    <row r="3" spans="1:3" ht="12">
      <c r="A3" s="15" t="s">
        <v>0</v>
      </c>
      <c r="B3" s="3">
        <v>1</v>
      </c>
      <c r="C3" s="25" t="s">
        <v>31</v>
      </c>
    </row>
    <row r="4" spans="1:3" ht="12">
      <c r="A4" s="15" t="s">
        <v>18</v>
      </c>
      <c r="B4" s="3">
        <v>100</v>
      </c>
      <c r="C4" s="25" t="s">
        <v>30</v>
      </c>
    </row>
    <row r="5" spans="1:2" ht="12">
      <c r="A5" s="28" t="s">
        <v>38</v>
      </c>
      <c r="B5" s="3">
        <v>100</v>
      </c>
    </row>
    <row r="6" spans="1:3" ht="12">
      <c r="A6" s="15" t="s">
        <v>1</v>
      </c>
      <c r="B6" s="3">
        <v>1</v>
      </c>
      <c r="C6" s="25" t="s">
        <v>31</v>
      </c>
    </row>
    <row r="7" spans="1:2" ht="12">
      <c r="A7" s="15" t="s">
        <v>2</v>
      </c>
      <c r="B7" s="3" t="s">
        <v>19</v>
      </c>
    </row>
    <row r="8" spans="1:2" ht="12">
      <c r="A8" s="15" t="s">
        <v>4</v>
      </c>
      <c r="B8" s="14">
        <f>2/12</f>
        <v>0.16666666666666666</v>
      </c>
    </row>
    <row r="9" spans="1:2" ht="12">
      <c r="A9" s="15" t="s">
        <v>3</v>
      </c>
      <c r="B9" s="3">
        <v>50</v>
      </c>
    </row>
    <row r="10" spans="1:3" ht="12">
      <c r="A10" s="28" t="s">
        <v>37</v>
      </c>
      <c r="B10" s="3">
        <v>10</v>
      </c>
      <c r="C10" s="25" t="s">
        <v>31</v>
      </c>
    </row>
    <row r="11" spans="1:2" ht="12">
      <c r="A11" s="15" t="s">
        <v>5</v>
      </c>
      <c r="B11" s="3">
        <v>0.4</v>
      </c>
    </row>
    <row r="12" spans="1:2" ht="12">
      <c r="A12" s="15" t="s">
        <v>6</v>
      </c>
      <c r="B12" s="6">
        <v>0.1</v>
      </c>
    </row>
    <row r="14" ht="12">
      <c r="A14" t="s">
        <v>8</v>
      </c>
    </row>
    <row r="15" ht="12">
      <c r="A15" s="29" t="s">
        <v>39</v>
      </c>
    </row>
    <row r="16" ht="12">
      <c r="A16" t="s">
        <v>20</v>
      </c>
    </row>
    <row r="17" spans="1:2" ht="12">
      <c r="A17" s="16" t="s">
        <v>2</v>
      </c>
      <c r="B17" s="2">
        <v>2</v>
      </c>
    </row>
    <row r="19" ht="12">
      <c r="A19" t="s">
        <v>16</v>
      </c>
    </row>
    <row r="20" spans="1:2" ht="12">
      <c r="A20" s="13" t="s">
        <v>9</v>
      </c>
      <c r="B20">
        <f>B6*B17/(B3+B6*B17)</f>
        <v>0.6666666666666666</v>
      </c>
    </row>
    <row r="21" ht="12">
      <c r="A21" s="25" t="s">
        <v>56</v>
      </c>
    </row>
    <row r="22" spans="1:2" ht="12">
      <c r="A22" s="13" t="s">
        <v>10</v>
      </c>
      <c r="B22">
        <f>LN((B5*B3)/(EXP(-B12*B8)*B3*B9))/(B11*SQRT(B8))+B11*SQRT(B8)/2</f>
        <v>4.428354003260401</v>
      </c>
    </row>
    <row r="23" spans="1:2" ht="12">
      <c r="A23" s="13" t="s">
        <v>11</v>
      </c>
      <c r="B23">
        <f>B22-B11*SQRT(B8)</f>
        <v>4.265054687074856</v>
      </c>
    </row>
    <row r="25" spans="1:2" ht="12">
      <c r="A25" s="13" t="s">
        <v>12</v>
      </c>
      <c r="B25">
        <f>NORMSDIST(B22)</f>
        <v>0.9999952522519799</v>
      </c>
    </row>
    <row r="26" spans="1:2" ht="12">
      <c r="A26" s="13" t="s">
        <v>13</v>
      </c>
      <c r="B26">
        <f>NORMSDIST(B23)</f>
        <v>0.9999900073377718</v>
      </c>
    </row>
    <row r="28" spans="1:3" ht="12">
      <c r="A28" s="11" t="s">
        <v>14</v>
      </c>
      <c r="B28" s="9">
        <f>(B3*B5)*B25-EXP(-B12*B8)*B3*B9*B26</f>
        <v>50.82644390901958</v>
      </c>
      <c r="C28" s="25" t="s">
        <v>31</v>
      </c>
    </row>
    <row r="30" spans="1:3" ht="12">
      <c r="A30" s="30" t="s">
        <v>40</v>
      </c>
      <c r="B30">
        <f>B20*B28</f>
        <v>33.88429593934639</v>
      </c>
      <c r="C30" s="25" t="s">
        <v>31</v>
      </c>
    </row>
    <row r="32" spans="1:2" ht="12">
      <c r="A32" s="30" t="s">
        <v>41</v>
      </c>
      <c r="B32">
        <f>B30/B6</f>
        <v>33.88429593934639</v>
      </c>
    </row>
    <row r="34" ht="12">
      <c r="A34" t="s">
        <v>17</v>
      </c>
    </row>
    <row r="35" spans="1:3" ht="12">
      <c r="A35" s="31" t="s">
        <v>42</v>
      </c>
      <c r="B35">
        <f>B3*B5-B30</f>
        <v>66.11570406065361</v>
      </c>
      <c r="C35" s="25" t="s">
        <v>30</v>
      </c>
    </row>
    <row r="37" spans="1:2" ht="12">
      <c r="A37" s="31" t="s">
        <v>35</v>
      </c>
      <c r="B37">
        <f>B35/B3</f>
        <v>66.11570406065361</v>
      </c>
    </row>
    <row r="39" ht="12">
      <c r="A39" s="18" t="s">
        <v>21</v>
      </c>
    </row>
    <row r="40" spans="1:4" ht="12">
      <c r="A40" s="13" t="s">
        <v>22</v>
      </c>
      <c r="B40" s="19">
        <f>B28-(B3*B5)+EXP(-B12*B8)*B3*B9</f>
        <v>1.660010045867466E-05</v>
      </c>
      <c r="C40" s="25" t="s">
        <v>31</v>
      </c>
      <c r="D40" s="25" t="s">
        <v>57</v>
      </c>
    </row>
    <row r="42" spans="1:4" ht="12">
      <c r="A42" s="27" t="s">
        <v>59</v>
      </c>
      <c r="B42">
        <f>B20*B40</f>
        <v>1.1066733639116439E-05</v>
      </c>
      <c r="C42" s="25" t="s">
        <v>31</v>
      </c>
      <c r="D42" s="25" t="s">
        <v>58</v>
      </c>
    </row>
    <row r="44" ht="12">
      <c r="A44" s="33" t="s">
        <v>60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="200" zoomScaleNormal="200" workbookViewId="0" topLeftCell="A1">
      <selection activeCell="A28" sqref="A28"/>
    </sheetView>
  </sheetViews>
  <sheetFormatPr defaultColWidth="8.8515625" defaultRowHeight="12.75"/>
  <cols>
    <col min="1" max="1" width="13.421875" style="0" bestFit="1" customWidth="1"/>
    <col min="2" max="2" width="9.421875" style="0" bestFit="1" customWidth="1"/>
    <col min="3" max="3" width="8.8515625" style="0" customWidth="1"/>
    <col min="4" max="4" width="10.421875" style="0" bestFit="1" customWidth="1"/>
    <col min="5" max="5" width="11.421875" style="0" bestFit="1" customWidth="1"/>
  </cols>
  <sheetData>
    <row r="1" ht="12">
      <c r="A1" s="4" t="s">
        <v>43</v>
      </c>
    </row>
    <row r="2" spans="1:4" ht="12">
      <c r="A2" s="27" t="s">
        <v>44</v>
      </c>
      <c r="B2" s="13"/>
      <c r="D2" s="4" t="s">
        <v>50</v>
      </c>
    </row>
    <row r="3" spans="1:4" ht="12">
      <c r="A3" s="32" t="s">
        <v>45</v>
      </c>
      <c r="B3" s="20">
        <v>0</v>
      </c>
      <c r="D3">
        <f>B7*B6*EXP(-B17*B4)</f>
        <v>90979598.95689501</v>
      </c>
    </row>
    <row r="4" spans="1:3" ht="12">
      <c r="A4" s="2" t="s">
        <v>4</v>
      </c>
      <c r="B4" s="2">
        <v>5</v>
      </c>
      <c r="C4" s="25" t="s">
        <v>47</v>
      </c>
    </row>
    <row r="5" spans="1:4" ht="12">
      <c r="A5" s="2" t="s">
        <v>23</v>
      </c>
      <c r="B5" s="2"/>
      <c r="D5" s="4" t="s">
        <v>51</v>
      </c>
    </row>
    <row r="6" spans="1:4" ht="12">
      <c r="A6" s="32" t="s">
        <v>46</v>
      </c>
      <c r="B6" s="2">
        <v>1000</v>
      </c>
      <c r="D6" t="s">
        <v>25</v>
      </c>
    </row>
    <row r="7" spans="1:5" ht="12">
      <c r="A7" s="2" t="s">
        <v>1</v>
      </c>
      <c r="B7" s="2">
        <v>150000</v>
      </c>
      <c r="D7" s="13" t="s">
        <v>9</v>
      </c>
      <c r="E7" t="s">
        <v>19</v>
      </c>
    </row>
    <row r="8" spans="1:4" ht="12">
      <c r="A8" s="2" t="s">
        <v>3</v>
      </c>
      <c r="B8" s="2">
        <v>50</v>
      </c>
      <c r="D8" t="s">
        <v>27</v>
      </c>
    </row>
    <row r="9" spans="4:5" ht="12">
      <c r="D9" s="22" t="s">
        <v>2</v>
      </c>
      <c r="E9" s="22">
        <f>B7*B6/B7/B8</f>
        <v>20</v>
      </c>
    </row>
    <row r="10" spans="1:5" ht="12">
      <c r="A10" s="27" t="s">
        <v>48</v>
      </c>
      <c r="D10" s="22" t="s">
        <v>9</v>
      </c>
      <c r="E10" s="17">
        <f>B7*E9/(B11+B7*E9)</f>
        <v>0.05660377358490566</v>
      </c>
    </row>
    <row r="11" spans="1:2" ht="12">
      <c r="A11" s="32" t="s">
        <v>0</v>
      </c>
      <c r="B11" s="2">
        <v>50000000</v>
      </c>
    </row>
    <row r="12" spans="1:5" ht="12">
      <c r="A12" s="32" t="s">
        <v>38</v>
      </c>
      <c r="B12" s="2">
        <v>35</v>
      </c>
      <c r="D12" s="22" t="s">
        <v>26</v>
      </c>
      <c r="E12" s="2">
        <f>B11*B12+B7*B6-0</f>
        <v>1900000000</v>
      </c>
    </row>
    <row r="13" spans="1:5" ht="12">
      <c r="A13" s="2" t="s">
        <v>5</v>
      </c>
      <c r="B13" s="2">
        <v>0.3</v>
      </c>
      <c r="D13" s="22" t="s">
        <v>28</v>
      </c>
      <c r="E13" s="2">
        <f>B7*B6/E10</f>
        <v>2650000000</v>
      </c>
    </row>
    <row r="14" spans="4:5" ht="12">
      <c r="D14" s="22" t="s">
        <v>4</v>
      </c>
      <c r="E14" s="2">
        <f>B4</f>
        <v>5</v>
      </c>
    </row>
    <row r="15" spans="1:5" ht="12">
      <c r="A15" s="27" t="s">
        <v>49</v>
      </c>
      <c r="D15" s="22" t="s">
        <v>6</v>
      </c>
      <c r="E15" s="21">
        <f>B16</f>
        <v>0.065</v>
      </c>
    </row>
    <row r="16" spans="1:5" ht="12">
      <c r="A16" s="2" t="s">
        <v>6</v>
      </c>
      <c r="B16" s="21">
        <v>0.065</v>
      </c>
      <c r="D16" s="22" t="s">
        <v>5</v>
      </c>
      <c r="E16" s="2">
        <f>B13</f>
        <v>0.3</v>
      </c>
    </row>
    <row r="17" spans="1:2" ht="12">
      <c r="A17" s="2" t="s">
        <v>24</v>
      </c>
      <c r="B17" s="20">
        <v>0.1</v>
      </c>
    </row>
    <row r="18" spans="4:5" ht="12">
      <c r="D18" s="23" t="s">
        <v>10</v>
      </c>
      <c r="E18">
        <f>LN(E12/(E13*EXP(-E15*E14)))/(E16*SQRT(E14))+E16*SQRT(E14)/2</f>
        <v>0.32392313704348513</v>
      </c>
    </row>
    <row r="19" spans="4:5" ht="12">
      <c r="D19" s="23" t="s">
        <v>11</v>
      </c>
      <c r="E19">
        <f>E18-E16*SQRT(E14)</f>
        <v>-0.3468972562064518</v>
      </c>
    </row>
    <row r="21" spans="4:5" ht="12">
      <c r="D21" s="23" t="s">
        <v>12</v>
      </c>
      <c r="E21">
        <f>NORMSDIST(E18)</f>
        <v>0.6270018866151034</v>
      </c>
    </row>
    <row r="22" spans="4:5" ht="12">
      <c r="D22" s="23" t="s">
        <v>13</v>
      </c>
      <c r="E22">
        <f>NORMSDIST(E19)</f>
        <v>0.36433425401921105</v>
      </c>
    </row>
    <row r="24" spans="4:5" ht="12">
      <c r="D24" s="23" t="s">
        <v>14</v>
      </c>
      <c r="E24">
        <f>E12*E21-E13*EXP(-E15*E14)*E22</f>
        <v>493713703.91489995</v>
      </c>
    </row>
    <row r="25" spans="4:5" ht="12">
      <c r="D25" s="23" t="s">
        <v>15</v>
      </c>
      <c r="E25">
        <f>E10*E24</f>
        <v>27946058.71216415</v>
      </c>
    </row>
    <row r="27" ht="12">
      <c r="D27" s="24" t="s">
        <v>52</v>
      </c>
    </row>
    <row r="28" ht="12">
      <c r="D28">
        <f>E25+D3</f>
        <v>118925657.66905916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mjccruz</dc:creator>
  <cp:keywords/>
  <dc:description/>
  <cp:lastModifiedBy>Clara Raposo</cp:lastModifiedBy>
  <cp:lastPrinted>2008-01-21T11:52:13Z</cp:lastPrinted>
  <dcterms:created xsi:type="dcterms:W3CDTF">2008-01-16T15:41:40Z</dcterms:created>
  <dcterms:modified xsi:type="dcterms:W3CDTF">2012-11-18T19:00:49Z</dcterms:modified>
  <cp:category/>
  <cp:version/>
  <cp:contentType/>
  <cp:contentStatus/>
</cp:coreProperties>
</file>