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'Sheet1'!$B$9:$B$10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'Sheet1'!$F$12</definedName>
    <definedName name="solver_pre" localSheetId="0" hidden="1">0.000001</definedName>
    <definedName name="solver_rel1" localSheetId="0" hidden="1">2</definedName>
    <definedName name="solver_rhs1" localSheetId="0" hidden="1">'Sheet1'!$B$5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<sst xmlns="http://schemas.openxmlformats.org/spreadsheetml/2006/main" count="23" uniqueCount="23">
  <si>
    <t>Stock Price:</t>
  </si>
  <si>
    <t>Asset Value:</t>
  </si>
  <si>
    <t>Asset Value Tree</t>
  </si>
  <si>
    <t>Stock Vol:</t>
  </si>
  <si>
    <t>Debt Par:</t>
  </si>
  <si>
    <t>Asset Vol:</t>
  </si>
  <si>
    <t>Implied Stock Vol:</t>
  </si>
  <si>
    <t>u:</t>
  </si>
  <si>
    <t>d:</t>
  </si>
  <si>
    <t>Dt:</t>
  </si>
  <si>
    <t>Stock Value Tree</t>
  </si>
  <si>
    <t>p:</t>
  </si>
  <si>
    <t>r:</t>
  </si>
  <si>
    <t>Debt Value Tree</t>
  </si>
  <si>
    <t>Impl-Actual Pr:</t>
  </si>
  <si>
    <t>Impl-Actual Vol:</t>
  </si>
  <si>
    <t>dS/dV:</t>
  </si>
  <si>
    <t>B/Ruptcy Cost:</t>
  </si>
  <si>
    <t>Merton's Model: Six Step Binomial Tree Implementation</t>
  </si>
  <si>
    <t>Market Parameters</t>
  </si>
  <si>
    <t>Tree Parameters</t>
  </si>
  <si>
    <t>Asset Parameters</t>
  </si>
  <si>
    <t xml:space="preserve">        Computation Parameters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</si>
</sst>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#,##0_);\(&quot;£&quot;#,##0\)"/>
    <numFmt numFmtId="189" formatCode="&quot;£&quot;#,##0_);[Red]\(&quot;£&quot;#,##0\)"/>
    <numFmt numFmtId="190" formatCode="&quot;£&quot;#,##0.00_);\(&quot;£&quot;#,##0.00\)"/>
    <numFmt numFmtId="191" formatCode="&quot;£&quot;#,##0.00_);[Red]\(&quot;£&quot;#,##0.00\)"/>
    <numFmt numFmtId="192" formatCode="_(&quot;£&quot;* #,##0_);_(&quot;£&quot;* \(#,##0\);_(&quot;£&quot;* &quot;-&quot;_);_(@_)"/>
    <numFmt numFmtId="193" formatCode="_(&quot;£&quot;* #,##0.00_);_(&quot;£&quot;* \(#,##0.00\);_(&quot;£&quot;* &quot;-&quot;??_);_(@_)"/>
    <numFmt numFmtId="194" formatCode="0.0%"/>
    <numFmt numFmtId="195" formatCode="0.0000"/>
    <numFmt numFmtId="196" formatCode="0.0"/>
    <numFmt numFmtId="197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95" fontId="0" fillId="0" borderId="0" xfId="0" applyNumberFormat="1" applyAlignment="1">
      <alignment/>
    </xf>
    <xf numFmtId="10" fontId="0" fillId="0" borderId="0" xfId="57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95" fontId="1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0" fillId="0" borderId="14" xfId="57" applyNumberFormat="1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195" fontId="0" fillId="0" borderId="10" xfId="0" applyNumberFormat="1" applyBorder="1" applyAlignment="1">
      <alignment/>
    </xf>
    <xf numFmtId="195" fontId="0" fillId="0" borderId="11" xfId="0" applyNumberFormat="1" applyBorder="1" applyAlignment="1">
      <alignment/>
    </xf>
    <xf numFmtId="195" fontId="0" fillId="0" borderId="12" xfId="0" applyNumberFormat="1" applyBorder="1" applyAlignment="1">
      <alignment/>
    </xf>
    <xf numFmtId="195" fontId="0" fillId="0" borderId="13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14" xfId="0" applyNumberFormat="1" applyBorder="1" applyAlignment="1">
      <alignment/>
    </xf>
    <xf numFmtId="195" fontId="0" fillId="0" borderId="15" xfId="0" applyNumberFormat="1" applyBorder="1" applyAlignment="1">
      <alignment/>
    </xf>
    <xf numFmtId="195" fontId="0" fillId="0" borderId="16" xfId="0" applyNumberFormat="1" applyBorder="1" applyAlignment="1">
      <alignment/>
    </xf>
    <xf numFmtId="195" fontId="0" fillId="0" borderId="17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B1" sqref="B1"/>
    </sheetView>
  </sheetViews>
  <sheetFormatPr defaultColWidth="8.8515625" defaultRowHeight="12.75"/>
  <cols>
    <col min="1" max="1" width="16.140625" style="0" customWidth="1"/>
    <col min="2" max="2" width="9.28125" style="0" bestFit="1" customWidth="1"/>
    <col min="3" max="7" width="8.8515625" style="0" customWidth="1"/>
    <col min="8" max="8" width="4.7109375" style="0" customWidth="1"/>
    <col min="9" max="9" width="9.28125" style="0" customWidth="1"/>
  </cols>
  <sheetData>
    <row r="1" ht="16.5">
      <c r="A1" s="7" t="s">
        <v>18</v>
      </c>
    </row>
    <row r="3" ht="12">
      <c r="A3" s="3" t="s">
        <v>19</v>
      </c>
    </row>
    <row r="4" spans="1:5" ht="12">
      <c r="A4" s="9" t="s">
        <v>0</v>
      </c>
      <c r="B4" s="10">
        <v>30</v>
      </c>
      <c r="C4" s="10"/>
      <c r="D4" s="11" t="s">
        <v>12</v>
      </c>
      <c r="E4" s="12">
        <v>0.08</v>
      </c>
    </row>
    <row r="5" spans="1:5" ht="12">
      <c r="A5" s="13" t="s">
        <v>3</v>
      </c>
      <c r="B5" s="14">
        <v>0.4</v>
      </c>
      <c r="C5" s="15"/>
      <c r="D5" s="16" t="s">
        <v>17</v>
      </c>
      <c r="E5" s="17">
        <v>0</v>
      </c>
    </row>
    <row r="6" spans="1:5" ht="12">
      <c r="A6" s="18" t="s">
        <v>4</v>
      </c>
      <c r="B6" s="19">
        <v>100</v>
      </c>
      <c r="C6" s="19"/>
      <c r="D6" s="19"/>
      <c r="E6" s="20"/>
    </row>
    <row r="7" ht="12">
      <c r="A7" s="1"/>
    </row>
    <row r="8" spans="1:4" ht="12">
      <c r="A8" s="3" t="s">
        <v>21</v>
      </c>
      <c r="D8" s="3" t="s">
        <v>22</v>
      </c>
    </row>
    <row r="9" spans="1:6" ht="12">
      <c r="A9" s="9" t="s">
        <v>1</v>
      </c>
      <c r="B9" s="21">
        <v>100</v>
      </c>
      <c r="D9" s="23"/>
      <c r="E9" s="11" t="s">
        <v>16</v>
      </c>
      <c r="F9" s="21">
        <f>(B24-B25)/(B15-B16)</f>
        <v>0.6111049456657298</v>
      </c>
    </row>
    <row r="10" spans="1:6" ht="12">
      <c r="A10" s="18" t="s">
        <v>5</v>
      </c>
      <c r="B10" s="22">
        <v>0.3</v>
      </c>
      <c r="D10" s="24"/>
      <c r="E10" s="16" t="s">
        <v>6</v>
      </c>
      <c r="F10" s="25">
        <f>((B24-B25)/(B15-B16))*(A15/A24)*B10</f>
        <v>1.82616264167914</v>
      </c>
    </row>
    <row r="11" spans="4:6" ht="12">
      <c r="D11" s="24"/>
      <c r="E11" s="16" t="s">
        <v>15</v>
      </c>
      <c r="F11" s="17">
        <f>F10-B5</f>
        <v>1.4261626416791402</v>
      </c>
    </row>
    <row r="12" spans="4:6" ht="12">
      <c r="D12" s="26"/>
      <c r="E12" s="27" t="s">
        <v>14</v>
      </c>
      <c r="F12" s="20">
        <f>B4-A24</f>
        <v>19.960834839379515</v>
      </c>
    </row>
    <row r="14" ht="12">
      <c r="A14" s="3" t="s">
        <v>2</v>
      </c>
    </row>
    <row r="15" spans="1:9" ht="12">
      <c r="A15" s="28">
        <f>B9</f>
        <v>100</v>
      </c>
      <c r="B15" s="29">
        <f aca="true" t="shared" si="0" ref="B15:G15">A15*$J$17</f>
        <v>109.04631784921234</v>
      </c>
      <c r="C15" s="29">
        <f t="shared" si="0"/>
        <v>118.91099436471447</v>
      </c>
      <c r="D15" s="29">
        <f t="shared" si="0"/>
        <v>129.66806087260554</v>
      </c>
      <c r="E15" s="29">
        <f t="shared" si="0"/>
        <v>141.3982458080516</v>
      </c>
      <c r="F15" s="29">
        <f t="shared" si="0"/>
        <v>154.18958055705852</v>
      </c>
      <c r="G15" s="30">
        <f t="shared" si="0"/>
        <v>168.13806010461735</v>
      </c>
      <c r="I15" s="3" t="s">
        <v>20</v>
      </c>
    </row>
    <row r="16" spans="1:11" ht="12">
      <c r="A16" s="31"/>
      <c r="B16" s="32">
        <f aca="true" t="shared" si="1" ref="B16:G16">A15*$J$18</f>
        <v>91.70415101799084</v>
      </c>
      <c r="C16" s="32">
        <f t="shared" si="1"/>
        <v>99.99999999999999</v>
      </c>
      <c r="D16" s="32">
        <f t="shared" si="1"/>
        <v>109.04631784921234</v>
      </c>
      <c r="E16" s="32">
        <f t="shared" si="1"/>
        <v>118.91099436471447</v>
      </c>
      <c r="F16" s="32">
        <f t="shared" si="1"/>
        <v>129.66806087260554</v>
      </c>
      <c r="G16" s="33">
        <f t="shared" si="1"/>
        <v>141.3982458080516</v>
      </c>
      <c r="I16" s="9" t="s">
        <v>9</v>
      </c>
      <c r="J16" s="21">
        <f>1/12</f>
        <v>0.08333333333333333</v>
      </c>
      <c r="K16" s="5"/>
    </row>
    <row r="17" spans="1:11" ht="12">
      <c r="A17" s="31"/>
      <c r="B17" s="32"/>
      <c r="C17" s="32">
        <f>B16*$J$18</f>
        <v>84.0965131393047</v>
      </c>
      <c r="D17" s="32">
        <f>C16*$J$18</f>
        <v>91.70415101799082</v>
      </c>
      <c r="E17" s="32">
        <f>D16*$J$18</f>
        <v>99.99999999999999</v>
      </c>
      <c r="F17" s="32">
        <f>E16*$J$18</f>
        <v>109.04631784921234</v>
      </c>
      <c r="G17" s="33">
        <f>F16*$J$18</f>
        <v>118.91099436471447</v>
      </c>
      <c r="I17" s="13" t="s">
        <v>7</v>
      </c>
      <c r="J17" s="37">
        <f>EXP(B10*SQRT(J16))</f>
        <v>1.0904631784921235</v>
      </c>
      <c r="K17" s="5"/>
    </row>
    <row r="18" spans="1:12" ht="12">
      <c r="A18" s="31"/>
      <c r="B18" s="32"/>
      <c r="C18" s="32"/>
      <c r="D18" s="32">
        <f>C17*$J$18</f>
        <v>77.1199934101325</v>
      </c>
      <c r="E18" s="32">
        <f>D18*$J$17</f>
        <v>84.09651313930469</v>
      </c>
      <c r="F18" s="32">
        <f>E18*$J$17</f>
        <v>91.70415101799082</v>
      </c>
      <c r="G18" s="33">
        <f>F18*$J$17</f>
        <v>99.99999999999997</v>
      </c>
      <c r="I18" s="13" t="s">
        <v>8</v>
      </c>
      <c r="J18" s="37">
        <f>1/J17</f>
        <v>0.9170415101799084</v>
      </c>
      <c r="L18" s="1"/>
    </row>
    <row r="19" spans="1:12" ht="12">
      <c r="A19" s="31"/>
      <c r="B19" s="32"/>
      <c r="C19" s="32"/>
      <c r="D19" s="32"/>
      <c r="E19" s="32">
        <f>D18*$J$18</f>
        <v>70.72223522189249</v>
      </c>
      <c r="F19" s="32">
        <f>E18*$J$18</f>
        <v>77.11999341013248</v>
      </c>
      <c r="G19" s="33">
        <f>F18*$J$18</f>
        <v>84.09651313930469</v>
      </c>
      <c r="I19" s="18" t="s">
        <v>11</v>
      </c>
      <c r="J19" s="20">
        <f>(1+E4*J16-J18)/(J17-J18)</f>
        <v>0.5168048339000172</v>
      </c>
      <c r="L19" s="1"/>
    </row>
    <row r="20" spans="1:12" ht="12">
      <c r="A20" s="31"/>
      <c r="B20" s="32"/>
      <c r="C20" s="32"/>
      <c r="D20" s="32"/>
      <c r="E20" s="32"/>
      <c r="F20" s="32">
        <f>E19*$J$18</f>
        <v>64.855225391183</v>
      </c>
      <c r="G20" s="33">
        <f>F19*$J$18</f>
        <v>70.72223522189248</v>
      </c>
      <c r="I20" s="1"/>
      <c r="J20" s="2"/>
      <c r="L20" s="1"/>
    </row>
    <row r="21" spans="1:13" s="6" customFormat="1" ht="12">
      <c r="A21" s="34"/>
      <c r="B21" s="35"/>
      <c r="C21" s="35"/>
      <c r="D21" s="35"/>
      <c r="E21" s="35"/>
      <c r="F21" s="35"/>
      <c r="G21" s="36">
        <f>F20*$J$18</f>
        <v>59.474933835788796</v>
      </c>
      <c r="H21"/>
      <c r="I21"/>
      <c r="J21"/>
      <c r="K21"/>
      <c r="L21"/>
      <c r="M21"/>
    </row>
    <row r="22" spans="1:13" s="6" customFormat="1" ht="12">
      <c r="A22" s="4"/>
      <c r="B22" s="4"/>
      <c r="C22" s="4"/>
      <c r="D22" s="4"/>
      <c r="E22" s="4"/>
      <c r="F22" s="4"/>
      <c r="G22" s="4"/>
      <c r="H22"/>
      <c r="I22" s="1"/>
      <c r="J22"/>
      <c r="K22" s="5"/>
      <c r="L22"/>
      <c r="M22"/>
    </row>
    <row r="23" spans="1:13" s="6" customFormat="1" ht="12">
      <c r="A23" s="8" t="s">
        <v>10</v>
      </c>
      <c r="B23" s="4"/>
      <c r="C23" s="4"/>
      <c r="D23" s="4"/>
      <c r="E23" s="4"/>
      <c r="F23" s="4"/>
      <c r="G23" s="4"/>
      <c r="I23"/>
      <c r="J23" s="5"/>
      <c r="K23" s="5"/>
      <c r="L23"/>
      <c r="M23"/>
    </row>
    <row r="24" spans="1:10" s="6" customFormat="1" ht="12">
      <c r="A24" s="28">
        <f aca="true" t="shared" si="2" ref="A24:F24">(B24*$J$19+B25*(1-$J$19))/(1+$E$4*$J$16)</f>
        <v>10.039165160620485</v>
      </c>
      <c r="B24" s="29">
        <f t="shared" si="2"/>
        <v>15.226939208965305</v>
      </c>
      <c r="C24" s="29">
        <f t="shared" si="2"/>
        <v>22.377991798333262</v>
      </c>
      <c r="D24" s="29">
        <f t="shared" si="2"/>
        <v>31.641687566682787</v>
      </c>
      <c r="E24" s="29">
        <f t="shared" si="2"/>
        <v>42.71836334675603</v>
      </c>
      <c r="F24" s="29">
        <f t="shared" si="2"/>
        <v>54.85183221268766</v>
      </c>
      <c r="G24" s="30">
        <f aca="true" t="shared" si="3" ref="G24:G30">MAX(G15-$B$6,0)</f>
        <v>68.13806010461735</v>
      </c>
      <c r="I24" s="1"/>
      <c r="J24" s="2"/>
    </row>
    <row r="25" spans="1:9" ht="12">
      <c r="A25" s="31"/>
      <c r="B25" s="32">
        <f>(C25*$J$19+C26*(1-$J$19))/(1+$E$4*$J$16)</f>
        <v>4.629055289845665</v>
      </c>
      <c r="C25" s="32">
        <f>(D25*$J$19+D26*(1-$J$19))/(1+$E$4*$J$16)</f>
        <v>7.788566746325398</v>
      </c>
      <c r="D25" s="32">
        <f>(E25*$J$19+E26*(1-$J$19))/(1+$E$4*$J$16)</f>
        <v>12.778690178015495</v>
      </c>
      <c r="E25" s="32">
        <f>(F25*$J$19+F26*(1-$J$19))/(1+$E$4*$J$16)</f>
        <v>20.231111903418913</v>
      </c>
      <c r="F25" s="32">
        <f>(G25*$J$19+G26*(1-$J$19))/(1+$E$4*$J$16)</f>
        <v>30.33031252823467</v>
      </c>
      <c r="G25" s="33">
        <f t="shared" si="3"/>
        <v>41.3982458080516</v>
      </c>
      <c r="H25" s="6"/>
      <c r="I25" s="1"/>
    </row>
    <row r="26" spans="1:15" ht="12">
      <c r="A26" s="31"/>
      <c r="B26" s="32"/>
      <c r="C26" s="32">
        <f>(D26*$J$19+D27*(1-$J$19))/(1+$E$4*$J$16)</f>
        <v>1.3136445877842233</v>
      </c>
      <c r="D26" s="32">
        <f>(E26*$J$19+E27*(1-$J$19))/(1+$E$4*$J$16)</f>
        <v>2.558803888094607</v>
      </c>
      <c r="E26" s="32">
        <f>(F26*$J$19+F27*(1-$J$19))/(1+$E$4*$J$16)</f>
        <v>4.984207599691762</v>
      </c>
      <c r="F26" s="32">
        <f>(G26*$J$19+G27*(1-$J$19))/(1+$E$4*$J$16)</f>
        <v>9.70856950484148</v>
      </c>
      <c r="G26" s="33">
        <f t="shared" si="3"/>
        <v>18.91099436471447</v>
      </c>
      <c r="H26" s="6"/>
      <c r="I26" s="6"/>
      <c r="J26" s="6"/>
      <c r="O26" s="4"/>
    </row>
    <row r="27" spans="1:15" ht="12">
      <c r="A27" s="31"/>
      <c r="B27" s="32"/>
      <c r="C27" s="32"/>
      <c r="D27" s="32">
        <f>(E27*$J$19+E28*(1-$J$19))/(1+$E$4*$J$16)</f>
        <v>0</v>
      </c>
      <c r="E27" s="32">
        <f>(F27*$J$19+F28*(1-$J$19))/(1+$E$4*$J$16)</f>
        <v>0</v>
      </c>
      <c r="F27" s="32">
        <f>(G27*$J$19+G28*(1-$J$19))/(1+$E$4*$J$16)</f>
        <v>0</v>
      </c>
      <c r="G27" s="33">
        <f t="shared" si="3"/>
        <v>0</v>
      </c>
      <c r="I27" s="3"/>
      <c r="O27" s="4"/>
    </row>
    <row r="28" spans="1:15" ht="12">
      <c r="A28" s="31"/>
      <c r="B28" s="32"/>
      <c r="C28" s="32"/>
      <c r="D28" s="32"/>
      <c r="E28" s="32">
        <f>(F28*$J$19+F29*(1-$J$19))/(1+$E$4*$J$16)</f>
        <v>0</v>
      </c>
      <c r="F28" s="32">
        <f>(G28*$J$19+G29*(1-$J$19))/(1+$E$4*$J$16)</f>
        <v>0</v>
      </c>
      <c r="G28" s="33">
        <f t="shared" si="3"/>
        <v>0</v>
      </c>
      <c r="O28" s="4"/>
    </row>
    <row r="29" spans="1:15" ht="12">
      <c r="A29" s="31"/>
      <c r="B29" s="32"/>
      <c r="C29" s="32"/>
      <c r="D29" s="32"/>
      <c r="E29" s="32"/>
      <c r="F29" s="32">
        <f>(G29*$J$19+G30*(1-$J$19))/(1+$E$4*$J$16)</f>
        <v>0</v>
      </c>
      <c r="G29" s="33">
        <f t="shared" si="3"/>
        <v>0</v>
      </c>
      <c r="O29" s="4"/>
    </row>
    <row r="30" spans="1:15" ht="12">
      <c r="A30" s="34"/>
      <c r="B30" s="35"/>
      <c r="C30" s="35"/>
      <c r="D30" s="35"/>
      <c r="E30" s="35"/>
      <c r="F30" s="35"/>
      <c r="G30" s="36">
        <f t="shared" si="3"/>
        <v>0</v>
      </c>
      <c r="O30" s="4"/>
    </row>
    <row r="31" spans="1:15" ht="12">
      <c r="A31" s="4"/>
      <c r="B31" s="4"/>
      <c r="C31" s="4"/>
      <c r="D31" s="4"/>
      <c r="E31" s="4"/>
      <c r="F31" s="4"/>
      <c r="G31" s="4"/>
      <c r="O31" s="4"/>
    </row>
    <row r="32" spans="1:15" ht="12">
      <c r="A32" s="8" t="s">
        <v>13</v>
      </c>
      <c r="B32" s="4"/>
      <c r="C32" s="4"/>
      <c r="D32" s="4"/>
      <c r="E32" s="4"/>
      <c r="F32" s="4"/>
      <c r="G32" s="4"/>
      <c r="O32" s="4"/>
    </row>
    <row r="33" spans="1:15" ht="12">
      <c r="A33" s="28">
        <f aca="true" t="shared" si="4" ref="A33:F33">(B33*$J$19+B34*(1-$J$19))/(1+$E$4*$J$16)</f>
        <v>89.9608348393795</v>
      </c>
      <c r="B33" s="29">
        <f t="shared" si="4"/>
        <v>93.81937864024704</v>
      </c>
      <c r="C33" s="29">
        <f t="shared" si="4"/>
        <v>96.5330025663812</v>
      </c>
      <c r="D33" s="29">
        <f t="shared" si="4"/>
        <v>98.02637330592275</v>
      </c>
      <c r="E33" s="29">
        <f t="shared" si="4"/>
        <v>98.67988246129556</v>
      </c>
      <c r="F33" s="29">
        <f t="shared" si="4"/>
        <v>99.33774834437087</v>
      </c>
      <c r="G33" s="30">
        <f aca="true" t="shared" si="5" ref="G33:G39">IF(G15&gt;$B$6,$B$6,G15*(1-$E$5))</f>
        <v>100</v>
      </c>
      <c r="O33" s="4"/>
    </row>
    <row r="34" spans="1:7" ht="12">
      <c r="A34" s="31"/>
      <c r="B34" s="32">
        <f>(C34*$J$19+C35*(1-$J$19))/(1+$E$4*$J$16)</f>
        <v>87.07509572814516</v>
      </c>
      <c r="C34" s="32">
        <f>(D34*$J$19+D35*(1-$J$19))/(1+$E$4*$J$16)</f>
        <v>92.21143325367458</v>
      </c>
      <c r="D34" s="32">
        <f>(E34*$J$19+E35*(1-$J$19))/(1+$E$4*$J$16)</f>
        <v>96.26762767119682</v>
      </c>
      <c r="E34" s="32">
        <f>(F34*$J$19+F35*(1-$J$19))/(1+$E$4*$J$16)</f>
        <v>98.67988246129555</v>
      </c>
      <c r="F34" s="32">
        <f>(G34*$J$19+G35*(1-$J$19))/(1+$E$4*$J$16)</f>
        <v>99.33774834437087</v>
      </c>
      <c r="G34" s="33">
        <f t="shared" si="5"/>
        <v>100</v>
      </c>
    </row>
    <row r="35" spans="1:7" ht="12">
      <c r="A35" s="31"/>
      <c r="B35" s="32"/>
      <c r="C35" s="32">
        <f>(D35*$J$19+D36*(1-$J$19))/(1+$E$4*$J$16)</f>
        <v>82.78286855152048</v>
      </c>
      <c r="D35" s="32">
        <f>(E35*$J$19+E36*(1-$J$19))/(1+$E$4*$J$16)</f>
        <v>89.14534712989622</v>
      </c>
      <c r="E35" s="32">
        <f>(F35*$J$19+F36*(1-$J$19))/(1+$E$4*$J$16)</f>
        <v>95.01579240030821</v>
      </c>
      <c r="F35" s="32">
        <f>(G35*$J$19+G36*(1-$J$19))/(1+$E$4*$J$16)</f>
        <v>99.33774834437085</v>
      </c>
      <c r="G35" s="33">
        <f t="shared" si="5"/>
        <v>100</v>
      </c>
    </row>
    <row r="36" spans="1:9" ht="12">
      <c r="A36" s="31"/>
      <c r="B36" s="32"/>
      <c r="C36" s="32"/>
      <c r="D36" s="32">
        <f>(E36*$J$19+E37*(1-$J$19))/(1+$E$4*$J$16)</f>
        <v>77.1199934101325</v>
      </c>
      <c r="E36" s="32">
        <f>(F36*$J$19+F37*(1-$J$19))/(1+$E$4*$J$16)</f>
        <v>84.09651313930469</v>
      </c>
      <c r="F36" s="32">
        <f>(G36*$J$19+G37*(1-$J$19))/(1+$E$4*$J$16)</f>
        <v>91.70415101799082</v>
      </c>
      <c r="G36" s="33">
        <f t="shared" si="5"/>
        <v>99.99999999999997</v>
      </c>
      <c r="I36" s="3"/>
    </row>
    <row r="37" spans="1:7" ht="12">
      <c r="A37" s="31"/>
      <c r="B37" s="32"/>
      <c r="C37" s="32"/>
      <c r="D37" s="32"/>
      <c r="E37" s="32">
        <f>(F37*$J$19+F38*(1-$J$19))/(1+$E$4*$J$16)</f>
        <v>70.72223522189248</v>
      </c>
      <c r="F37" s="32">
        <f>(G37*$J$19+G38*(1-$J$19))/(1+$E$4*$J$16)</f>
        <v>77.1199934101325</v>
      </c>
      <c r="G37" s="33">
        <f t="shared" si="5"/>
        <v>84.09651313930469</v>
      </c>
    </row>
    <row r="38" spans="1:7" ht="12">
      <c r="A38" s="31"/>
      <c r="B38" s="32"/>
      <c r="C38" s="32"/>
      <c r="D38" s="32"/>
      <c r="E38" s="32"/>
      <c r="F38" s="32">
        <f>(G38*$J$19+G39*(1-$J$19))/(1+$E$4*$J$16)</f>
        <v>64.85522539118298</v>
      </c>
      <c r="G38" s="33">
        <f t="shared" si="5"/>
        <v>70.72223522189248</v>
      </c>
    </row>
    <row r="39" spans="1:7" ht="12">
      <c r="A39" s="34"/>
      <c r="B39" s="35"/>
      <c r="C39" s="35"/>
      <c r="D39" s="35"/>
      <c r="E39" s="35"/>
      <c r="F39" s="35"/>
      <c r="G39" s="36">
        <f t="shared" si="5"/>
        <v>59.474933835788796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Clara Raposo</cp:lastModifiedBy>
  <dcterms:created xsi:type="dcterms:W3CDTF">1999-04-15T06:52:18Z</dcterms:created>
  <dcterms:modified xsi:type="dcterms:W3CDTF">2012-12-03T00:02:12Z</dcterms:modified>
  <cp:category/>
  <cp:version/>
  <cp:contentType/>
  <cp:contentStatus/>
</cp:coreProperties>
</file>