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2" windowHeight="5892" activeTab="1"/>
  </bookViews>
  <sheets>
    <sheet name="reference sit " sheetId="1" r:id="rId1"/>
    <sheet name="decrease_of_market_share" sheetId="2" r:id="rId2"/>
    <sheet name="decrease_of_the_global_market_s" sheetId="3" r:id="rId3"/>
    <sheet name="Sheet1" sheetId="4" r:id="rId4"/>
  </sheets>
  <definedNames/>
  <calcPr fullCalcOnLoad="1"/>
</workbook>
</file>

<file path=xl/comments1.xml><?xml version="1.0" encoding="utf-8"?>
<comments xmlns="http://schemas.openxmlformats.org/spreadsheetml/2006/main">
  <authors>
    <author>Your User Name</author>
    <author>Docentes do ISEG</author>
  </authors>
  <commentList>
    <comment ref="J4" authorId="0">
      <text>
        <r>
          <rPr>
            <b/>
            <sz val="8"/>
            <rFont val="Tahoma"/>
            <family val="2"/>
          </rPr>
          <t>EF: Período de vida útil do projecto</t>
        </r>
        <r>
          <rPr>
            <sz val="8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2"/>
          </rPr>
          <t>EF:
Sales (ph units)correspond to 10% of the total market and the annual growth rate (given) of the market is 3% 
/Vendas (unidades físicas)correspondendo a 10% do mercado; crescem a 3%</t>
        </r>
        <r>
          <rPr>
            <sz val="8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>EF:
physical units sold x price per unit</t>
        </r>
        <r>
          <rPr>
            <sz val="8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2"/>
          </rPr>
          <t>EF:
assumption: 60% of the sales</t>
        </r>
        <r>
          <rPr>
            <sz val="8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2"/>
          </rPr>
          <t>EF:
Sales - (Variable Costs + Fixed Costs)</t>
        </r>
        <r>
          <rPr>
            <sz val="8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8"/>
            <rFont val="Tahoma"/>
            <family val="2"/>
          </rPr>
          <t>EF:
By assumption also include the depreciations</t>
        </r>
        <r>
          <rPr>
            <sz val="8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9"/>
            <rFont val="Tahoma"/>
            <family val="2"/>
          </rPr>
          <t>Docentes do ISEG:</t>
        </r>
        <r>
          <rPr>
            <sz val="9"/>
            <rFont val="Tahoma"/>
            <family val="2"/>
          </rPr>
          <t xml:space="preserve">
This variable is included very often in the sensitivity analysis </t>
        </r>
      </text>
    </comment>
    <comment ref="B11" authorId="1">
      <text>
        <r>
          <rPr>
            <b/>
            <sz val="9"/>
            <rFont val="Tahoma"/>
            <family val="2"/>
          </rPr>
          <t>Docentes do ISEG:</t>
        </r>
        <r>
          <rPr>
            <sz val="9"/>
            <rFont val="Tahoma"/>
            <family val="2"/>
          </rPr>
          <t xml:space="preserve">
Also used to study the sensitivity analysis</t>
        </r>
      </text>
    </comment>
  </commentList>
</comments>
</file>

<file path=xl/comments2.xml><?xml version="1.0" encoding="utf-8"?>
<comments xmlns="http://schemas.openxmlformats.org/spreadsheetml/2006/main">
  <authors>
    <author>Your User Name</author>
  </authors>
  <commentList>
    <comment ref="J5" authorId="0">
      <text>
        <r>
          <rPr>
            <b/>
            <sz val="8"/>
            <rFont val="Tahoma"/>
            <family val="2"/>
          </rPr>
          <t>EF: Período de vida útil do projecto</t>
        </r>
        <r>
          <rPr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2"/>
          </rPr>
          <t>EF:
Vendas de 100000 unidades correspondendo a 10% do mercado; crescem a 3%</t>
        </r>
        <r>
          <rPr>
            <sz val="8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EF: taxa de crescimento ao ano 3%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EF:</t>
        </r>
        <r>
          <rPr>
            <sz val="8"/>
            <rFont val="Tahoma"/>
            <family val="2"/>
          </rPr>
          <t xml:space="preserve">
Vendas de 100000 unidades correspondendo a 10% do mercado; quota avaliada em unidades físicas</t>
        </r>
      </text>
    </comment>
    <comment ref="F10" authorId="0">
      <text>
        <r>
          <rPr>
            <b/>
            <sz val="8"/>
            <rFont val="Tahoma"/>
            <family val="2"/>
          </rPr>
          <t>EF:</t>
        </r>
        <r>
          <rPr>
            <sz val="8"/>
            <rFont val="Tahoma"/>
            <family val="2"/>
          </rPr>
          <t xml:space="preserve">
Vendas de 100000 unidades correspondendo a 10% do mercado; crescem a 5%</t>
        </r>
      </text>
    </comment>
    <comment ref="G8" authorId="0">
      <text>
        <r>
          <rPr>
            <b/>
            <sz val="8"/>
            <rFont val="Tahoma"/>
            <family val="2"/>
          </rPr>
          <t>EF:</t>
        </r>
        <r>
          <rPr>
            <sz val="8"/>
            <rFont val="Tahoma"/>
            <family val="2"/>
          </rPr>
          <t xml:space="preserve">
Vendas de 100000 unidades correspondendo a 10% do mercado; quota avaliada em unidades físicas</t>
        </r>
      </text>
    </comment>
    <comment ref="H8" authorId="0">
      <text>
        <r>
          <rPr>
            <b/>
            <sz val="8"/>
            <rFont val="Tahoma"/>
            <family val="2"/>
          </rPr>
          <t>EF:</t>
        </r>
        <r>
          <rPr>
            <sz val="8"/>
            <rFont val="Tahoma"/>
            <family val="2"/>
          </rPr>
          <t xml:space="preserve">
Vendas de 100000 unidades correspondendo a 10% do mercado; quota avaliada em unidades físicas</t>
        </r>
      </text>
    </comment>
    <comment ref="I8" authorId="0">
      <text>
        <r>
          <rPr>
            <b/>
            <sz val="8"/>
            <rFont val="Tahoma"/>
            <family val="2"/>
          </rPr>
          <t>EF:</t>
        </r>
        <r>
          <rPr>
            <sz val="8"/>
            <rFont val="Tahoma"/>
            <family val="2"/>
          </rPr>
          <t xml:space="preserve">
Vendas de 100000 unidades correspondendo a 10% do mercado; quota avaliada em unidades físicas</t>
        </r>
      </text>
    </comment>
    <comment ref="J8" authorId="0">
      <text>
        <r>
          <rPr>
            <b/>
            <sz val="8"/>
            <rFont val="Tahoma"/>
            <family val="2"/>
          </rPr>
          <t>EF:</t>
        </r>
        <r>
          <rPr>
            <sz val="8"/>
            <rFont val="Tahoma"/>
            <family val="2"/>
          </rPr>
          <t xml:space="preserve">
Vendas de 100000 unidades correspondendo a 10% do mercado; quota avaliada em unidades físicas</t>
        </r>
      </text>
    </comment>
  </commentList>
</comments>
</file>

<file path=xl/comments3.xml><?xml version="1.0" encoding="utf-8"?>
<comments xmlns="http://schemas.openxmlformats.org/spreadsheetml/2006/main">
  <authors>
    <author>Your User Name</author>
  </authors>
  <commentList>
    <comment ref="J5" authorId="0">
      <text>
        <r>
          <rPr>
            <b/>
            <sz val="8"/>
            <rFont val="Tahoma"/>
            <family val="2"/>
          </rPr>
          <t>EF: Período de vida útil do projecto</t>
        </r>
        <r>
          <rPr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2"/>
          </rPr>
          <t xml:space="preserve">EF:
 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EF:</t>
        </r>
        <r>
          <rPr>
            <sz val="8"/>
            <rFont val="Tahoma"/>
            <family val="2"/>
          </rPr>
          <t xml:space="preserve">
Vendas de 100000 unidades correspondendo a 10% do mercado; quota avaliada em unidades físicas</t>
        </r>
      </text>
    </comment>
    <comment ref="F10" authorId="0">
      <text>
        <r>
          <rPr>
            <b/>
            <sz val="8"/>
            <rFont val="Tahoma"/>
            <family val="2"/>
          </rPr>
          <t>EF:</t>
        </r>
        <r>
          <rPr>
            <sz val="8"/>
            <rFont val="Tahoma"/>
            <family val="2"/>
          </rPr>
          <t xml:space="preserve">
Vendas de 100000 unidades correspondendo a 10% do mercado; crescem a 5%</t>
        </r>
      </text>
    </comment>
    <comment ref="G6" authorId="0">
      <text>
        <r>
          <rPr>
            <b/>
            <sz val="8"/>
            <rFont val="Tahoma"/>
            <family val="2"/>
          </rPr>
          <t>EF:
Vendas de 100000 unidades correspondendo a 10% do mercado; crescem a 3%</t>
        </r>
        <r>
          <rPr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EF:
Vendas de 100000 unidades correspondendo a 10% do mercado; crescem a 3%</t>
        </r>
        <r>
          <rPr>
            <sz val="8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2"/>
          </rPr>
          <t>EF:
Vendas de 100000 unidades correspondendo a 10% do mercado; crescem a 3%</t>
        </r>
        <r>
          <rPr>
            <sz val="8"/>
            <rFont val="Tahoma"/>
            <family val="2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2"/>
          </rPr>
          <t>EF:
Vendas de 100000 unidades correspondendo a 10% do mercado; crescem a 3%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<sst xmlns="http://schemas.openxmlformats.org/spreadsheetml/2006/main" count="152" uniqueCount="87">
  <si>
    <t>P1</t>
  </si>
  <si>
    <t>P2</t>
  </si>
  <si>
    <t>P3</t>
  </si>
  <si>
    <t>P4</t>
  </si>
  <si>
    <t>P5</t>
  </si>
  <si>
    <t>P6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</si>
  <si>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</si>
  <si>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</si>
  <si>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</si>
  <si>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</si>
  <si>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</si>
  <si>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</si>
  <si>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</si>
  <si>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</si>
  <si>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</si>
  <si>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CASH FLOWS</t>
  </si>
  <si>
    <t>TIR (IRR)</t>
  </si>
  <si>
    <t xml:space="preserve">IRR: </t>
  </si>
  <si>
    <t>NPV (VAL)</t>
  </si>
  <si>
    <t>SIZE (ph units)</t>
  </si>
  <si>
    <t>Price of sale per unit</t>
  </si>
  <si>
    <t>Variable costs</t>
  </si>
  <si>
    <t>Tax rate on profits</t>
  </si>
  <si>
    <t xml:space="preserve">Investment costs </t>
  </si>
  <si>
    <t>Residual Value</t>
  </si>
  <si>
    <t xml:space="preserve">Fixed Costs (include Depreciation of fixed capital) </t>
  </si>
  <si>
    <t xml:space="preserve">Investment in Working Capital </t>
  </si>
  <si>
    <t>FIXED COSTS</t>
  </si>
  <si>
    <t>Results before taxes</t>
  </si>
  <si>
    <t>External Funding (wd=0;ws=1)</t>
  </si>
  <si>
    <t>Operational Cash Flow</t>
  </si>
  <si>
    <t>Global Cash Flow</t>
  </si>
  <si>
    <t>=IRR'</t>
  </si>
  <si>
    <t>Calculations (in black)</t>
  </si>
  <si>
    <t>Sales (physical units)</t>
  </si>
  <si>
    <t>SIZE (physical units)</t>
  </si>
  <si>
    <t xml:space="preserve">Growth rate of market </t>
  </si>
  <si>
    <t>Share of the project</t>
  </si>
  <si>
    <t>Growth rate of project</t>
  </si>
  <si>
    <t>Depreciation</t>
  </si>
  <si>
    <t xml:space="preserve">Required rate of return own capital (and ws=1; WACC=ks) </t>
  </si>
  <si>
    <r>
      <t>Assumptions and given information</t>
    </r>
    <r>
      <rPr>
        <b/>
        <sz val="10"/>
        <color indexed="12"/>
        <rFont val="Arial"/>
        <family val="2"/>
      </rPr>
      <t xml:space="preserve"> (marked in blue)</t>
    </r>
  </si>
  <si>
    <t>INCOME STATEMENT :</t>
  </si>
  <si>
    <t>Sales</t>
  </si>
  <si>
    <t>Fixed costs</t>
  </si>
  <si>
    <t>Taxes on profits (tax rate 40%)</t>
  </si>
  <si>
    <t xml:space="preserve">Net Profits (NET EARNINGS) </t>
  </si>
  <si>
    <t>Investment in Fixed capital</t>
  </si>
  <si>
    <t>Global Cash Flow (GCF)</t>
  </si>
  <si>
    <t>Discount coefficient</t>
  </si>
  <si>
    <t>CFG (discounted)</t>
  </si>
  <si>
    <t>CFG discounted and accumulated</t>
  </si>
  <si>
    <t>NPV</t>
  </si>
  <si>
    <t>SENSITIVITY Analysis Reference Situation (baseline)</t>
  </si>
  <si>
    <t>Project Evaluation and Externalities  2015</t>
  </si>
  <si>
    <t>Assumptions and given information (marked in blue)</t>
  </si>
  <si>
    <t>SENSITIVITY Analysis: decrease of the market share (from 10% to 9%)</t>
  </si>
  <si>
    <t>Calculations (in black and red)</t>
  </si>
  <si>
    <t>Share of the project (or firm)</t>
  </si>
  <si>
    <t>External Funding (wd=0)</t>
  </si>
  <si>
    <t>SALES</t>
  </si>
  <si>
    <t>COSTS SALES</t>
  </si>
  <si>
    <t>RESULTS BEFORE TAXES</t>
  </si>
  <si>
    <t>TAXES ON PROFITS</t>
  </si>
  <si>
    <t>NET PROFITS(NET EARNINGS)</t>
  </si>
  <si>
    <t>CASH FLOWS :</t>
  </si>
  <si>
    <t>Operational cahs flow/CFE</t>
  </si>
  <si>
    <t>Investment</t>
  </si>
  <si>
    <t>Discount Coefficient</t>
  </si>
  <si>
    <t>GCF (discounted)</t>
  </si>
  <si>
    <t xml:space="preserve">GCF (discounted and accumulated) </t>
  </si>
  <si>
    <t>SENSITIVITY Analysis: decrease of the market size ( by 5%)</t>
  </si>
  <si>
    <t>INCOME STATEMENT:</t>
  </si>
  <si>
    <t>CASH FLOWS:</t>
  </si>
  <si>
    <t>Operational cahs flow</t>
  </si>
  <si>
    <t xml:space="preserve">CFG (discounted and accumulated) </t>
  </si>
  <si>
    <t xml:space="preserve">growth rate of market </t>
  </si>
  <si>
    <t>share of the project</t>
  </si>
  <si>
    <t>growth rate of project</t>
  </si>
  <si>
    <t>Sales  (ph units)</t>
  </si>
  <si>
    <t>Sales  in units</t>
  </si>
  <si>
    <t>price of sale per unit</t>
  </si>
  <si>
    <t>Investment in Working Capital</t>
  </si>
  <si>
    <t xml:space="preserve">required rate of return own capital (and ws=1; WACC=ks) </t>
  </si>
  <si>
    <t>IRR</t>
  </si>
  <si>
    <t>Project APPRAISAL  2016</t>
  </si>
  <si>
    <t>Project Appraisal 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</si>
</sst>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%"/>
    <numFmt numFmtId="167" formatCode="0.000000"/>
    <numFmt numFmtId="168" formatCode="0.000%"/>
    <numFmt numFmtId="169" formatCode="0.0000%"/>
  </numFmts>
  <fonts count="6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i/>
      <sz val="10"/>
      <color rgb="FFFF000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i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9" fillId="0" borderId="0" xfId="0" applyFont="1" applyAlignment="1">
      <alignment/>
    </xf>
    <xf numFmtId="1" fontId="5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34" borderId="0" xfId="0" applyFont="1" applyFill="1" applyAlignment="1">
      <alignment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0" fontId="17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9" fontId="20" fillId="35" borderId="10" xfId="0" applyNumberFormat="1" applyFont="1" applyFill="1" applyBorder="1" applyAlignment="1">
      <alignment/>
    </xf>
    <xf numFmtId="165" fontId="17" fillId="35" borderId="10" xfId="0" applyNumberFormat="1" applyFont="1" applyFill="1" applyBorder="1" applyAlignment="1">
      <alignment/>
    </xf>
    <xf numFmtId="165" fontId="0" fillId="35" borderId="10" xfId="0" applyNumberFormat="1" applyFont="1" applyFill="1" applyBorder="1" applyAlignment="1">
      <alignment/>
    </xf>
    <xf numFmtId="9" fontId="17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" fontId="0" fillId="35" borderId="0" xfId="0" applyNumberFormat="1" applyFont="1" applyFill="1" applyAlignment="1">
      <alignment/>
    </xf>
    <xf numFmtId="1" fontId="5" fillId="35" borderId="0" xfId="0" applyNumberFormat="1" applyFont="1" applyFill="1" applyAlignment="1">
      <alignment/>
    </xf>
    <xf numFmtId="0" fontId="12" fillId="36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35" borderId="10" xfId="0" applyFont="1" applyFill="1" applyBorder="1" applyAlignment="1">
      <alignment/>
    </xf>
    <xf numFmtId="0" fontId="65" fillId="35" borderId="10" xfId="0" applyFont="1" applyFill="1" applyBorder="1" applyAlignment="1">
      <alignment/>
    </xf>
    <xf numFmtId="165" fontId="16" fillId="35" borderId="10" xfId="0" applyNumberFormat="1" applyFont="1" applyFill="1" applyBorder="1" applyAlignment="1">
      <alignment/>
    </xf>
    <xf numFmtId="0" fontId="10" fillId="36" borderId="0" xfId="0" applyFont="1" applyFill="1" applyAlignment="1">
      <alignment/>
    </xf>
    <xf numFmtId="0" fontId="9" fillId="0" borderId="11" xfId="0" applyFont="1" applyBorder="1" applyAlignment="1">
      <alignment/>
    </xf>
    <xf numFmtId="166" fontId="10" fillId="37" borderId="12" xfId="0" applyNumberFormat="1" applyFont="1" applyFill="1" applyBorder="1" applyAlignment="1">
      <alignment/>
    </xf>
    <xf numFmtId="0" fontId="10" fillId="37" borderId="12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167" fontId="0" fillId="38" borderId="14" xfId="0" applyNumberFormat="1" applyFont="1" applyFill="1" applyBorder="1" applyAlignment="1">
      <alignment/>
    </xf>
    <xf numFmtId="9" fontId="0" fillId="0" borderId="0" xfId="0" applyNumberFormat="1" applyFont="1" applyAlignment="1">
      <alignment/>
    </xf>
    <xf numFmtId="0" fontId="0" fillId="35" borderId="10" xfId="0" applyFill="1" applyBorder="1" applyAlignment="1">
      <alignment/>
    </xf>
    <xf numFmtId="0" fontId="5" fillId="38" borderId="11" xfId="0" applyFont="1" applyFill="1" applyBorder="1" applyAlignment="1">
      <alignment/>
    </xf>
    <xf numFmtId="0" fontId="5" fillId="38" borderId="12" xfId="0" applyFont="1" applyFill="1" applyBorder="1" applyAlignment="1">
      <alignment/>
    </xf>
    <xf numFmtId="167" fontId="5" fillId="38" borderId="11" xfId="0" applyNumberFormat="1" applyFont="1" applyFill="1" applyBorder="1" applyAlignment="1">
      <alignment/>
    </xf>
    <xf numFmtId="0" fontId="0" fillId="38" borderId="12" xfId="0" applyFont="1" applyFill="1" applyBorder="1" applyAlignment="1" quotePrefix="1">
      <alignment/>
    </xf>
    <xf numFmtId="168" fontId="0" fillId="0" borderId="0" xfId="0" applyNumberFormat="1" applyAlignment="1">
      <alignment/>
    </xf>
    <xf numFmtId="165" fontId="16" fillId="39" borderId="10" xfId="0" applyNumberFormat="1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65" fillId="39" borderId="0" xfId="0" applyFont="1" applyFill="1" applyAlignment="1">
      <alignment/>
    </xf>
    <xf numFmtId="1" fontId="65" fillId="39" borderId="0" xfId="0" applyNumberFormat="1" applyFont="1" applyFill="1" applyAlignment="1">
      <alignment/>
    </xf>
    <xf numFmtId="0" fontId="3" fillId="39" borderId="0" xfId="0" applyFont="1" applyFill="1" applyAlignment="1">
      <alignment/>
    </xf>
    <xf numFmtId="1" fontId="3" fillId="39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1" fontId="0" fillId="39" borderId="0" xfId="0" applyNumberFormat="1" applyFont="1" applyFill="1" applyAlignment="1">
      <alignment/>
    </xf>
    <xf numFmtId="9" fontId="0" fillId="0" borderId="0" xfId="0" applyNumberFormat="1" applyAlignment="1">
      <alignment/>
    </xf>
    <xf numFmtId="169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1"/>
  <sheetViews>
    <sheetView zoomScale="140" zoomScaleNormal="140" zoomScalePageLayoutView="0" workbookViewId="0" topLeftCell="A43">
      <selection activeCell="C2" sqref="C2"/>
    </sheetView>
  </sheetViews>
  <sheetFormatPr defaultColWidth="9.140625" defaultRowHeight="12.75"/>
  <cols>
    <col min="2" max="2" width="39.421875" style="0" customWidth="1"/>
  </cols>
  <sheetData>
    <row r="1" spans="1:10" ht="12.75">
      <c r="A1" s="4" t="s">
        <v>53</v>
      </c>
      <c r="B1" s="4"/>
      <c r="C1" s="4"/>
      <c r="D1" s="4"/>
      <c r="E1" s="4"/>
      <c r="F1" s="15"/>
      <c r="G1" s="15"/>
      <c r="H1" s="15"/>
      <c r="I1" s="15"/>
      <c r="J1" s="15"/>
    </row>
    <row r="2" spans="1:10" ht="12.75">
      <c r="A2" s="15" t="s">
        <v>85</v>
      </c>
      <c r="B2" s="15"/>
      <c r="C2" s="15"/>
      <c r="D2" s="4"/>
      <c r="E2" s="4"/>
      <c r="F2" s="15"/>
      <c r="G2" s="15"/>
      <c r="H2" s="15"/>
      <c r="I2" s="15"/>
      <c r="J2" s="15"/>
    </row>
    <row r="3" spans="1:10" ht="12.75">
      <c r="A3" s="4" t="s">
        <v>41</v>
      </c>
      <c r="B3" s="4"/>
      <c r="C3" s="15"/>
      <c r="D3" s="4"/>
      <c r="E3" s="4"/>
      <c r="F3" s="15"/>
      <c r="G3" s="15"/>
      <c r="H3" s="15"/>
      <c r="I3" s="15"/>
      <c r="J3" s="15"/>
    </row>
    <row r="4" spans="1:10" ht="12.75">
      <c r="A4" s="15" t="s">
        <v>33</v>
      </c>
      <c r="B4" s="15"/>
      <c r="C4" s="15"/>
      <c r="D4" s="15"/>
      <c r="E4" s="15">
        <v>0</v>
      </c>
      <c r="F4" s="15">
        <v>1</v>
      </c>
      <c r="G4" s="15">
        <v>2</v>
      </c>
      <c r="H4" s="15">
        <v>3</v>
      </c>
      <c r="I4" s="15">
        <v>4</v>
      </c>
      <c r="J4" s="15">
        <v>5</v>
      </c>
    </row>
    <row r="5" spans="1:10" ht="12.75">
      <c r="A5" s="21" t="s">
        <v>0</v>
      </c>
      <c r="B5" s="21" t="s">
        <v>35</v>
      </c>
      <c r="C5" s="21"/>
      <c r="D5" s="21"/>
      <c r="E5" s="22"/>
      <c r="F5" s="21">
        <v>1000000</v>
      </c>
      <c r="G5" s="22">
        <f>F5*1.03</f>
        <v>1030000</v>
      </c>
      <c r="H5" s="22">
        <f>G5*1.03</f>
        <v>1060900</v>
      </c>
      <c r="I5" s="22">
        <f>H5*1.03</f>
        <v>1092727</v>
      </c>
      <c r="J5" s="22">
        <f>I5*1.03</f>
        <v>1125508.81</v>
      </c>
    </row>
    <row r="6" spans="1:10" s="2" customFormat="1" ht="12.75">
      <c r="A6" s="23" t="s">
        <v>1</v>
      </c>
      <c r="B6" s="23" t="s">
        <v>36</v>
      </c>
      <c r="C6" s="23"/>
      <c r="D6" s="23"/>
      <c r="E6" s="24"/>
      <c r="F6" s="25">
        <v>0.03</v>
      </c>
      <c r="G6" s="25">
        <v>0.03</v>
      </c>
      <c r="H6" s="25">
        <v>0.03</v>
      </c>
      <c r="I6" s="25">
        <v>0.03</v>
      </c>
      <c r="J6" s="25">
        <v>0.03</v>
      </c>
    </row>
    <row r="7" spans="1:10" ht="12.75">
      <c r="A7" s="21" t="s">
        <v>2</v>
      </c>
      <c r="B7" s="21" t="s">
        <v>37</v>
      </c>
      <c r="C7" s="21"/>
      <c r="D7" s="21"/>
      <c r="E7" s="22"/>
      <c r="F7" s="26">
        <v>0.1</v>
      </c>
      <c r="G7" s="27">
        <f>(G9/G5)</f>
        <v>0.10194174757281553</v>
      </c>
      <c r="H7" s="27">
        <f>(H9/H5)</f>
        <v>0.10392119898199642</v>
      </c>
      <c r="I7" s="27">
        <f>(I9/I5)</f>
        <v>0.10593908634087014</v>
      </c>
      <c r="J7" s="27">
        <f>(J9/J5)</f>
        <v>0.10799615597855693</v>
      </c>
    </row>
    <row r="8" spans="1:10" s="2" customFormat="1" ht="12.75">
      <c r="A8" s="23" t="s">
        <v>3</v>
      </c>
      <c r="B8" s="23" t="s">
        <v>38</v>
      </c>
      <c r="C8" s="23"/>
      <c r="D8" s="23"/>
      <c r="E8" s="24"/>
      <c r="F8" s="25">
        <v>0.05</v>
      </c>
      <c r="G8" s="25">
        <v>0.05</v>
      </c>
      <c r="H8" s="25">
        <v>0.05</v>
      </c>
      <c r="I8" s="25">
        <v>0.05</v>
      </c>
      <c r="J8" s="25">
        <v>0.05</v>
      </c>
    </row>
    <row r="9" spans="1:10" ht="12.75">
      <c r="A9" s="21" t="s">
        <v>4</v>
      </c>
      <c r="B9" s="21" t="s">
        <v>34</v>
      </c>
      <c r="C9" s="21"/>
      <c r="D9" s="21"/>
      <c r="E9" s="22"/>
      <c r="F9" s="21">
        <v>100000</v>
      </c>
      <c r="G9" s="22">
        <f>F9*1.05</f>
        <v>105000</v>
      </c>
      <c r="H9" s="22">
        <f>G9*1.05</f>
        <v>110250</v>
      </c>
      <c r="I9" s="22">
        <f>H9*1.05</f>
        <v>115762.5</v>
      </c>
      <c r="J9" s="22">
        <f>I9*1.05</f>
        <v>121550.625</v>
      </c>
    </row>
    <row r="10" spans="1:10" ht="12.75">
      <c r="A10" s="21" t="s">
        <v>5</v>
      </c>
      <c r="B10" s="21" t="s">
        <v>20</v>
      </c>
      <c r="C10" s="21"/>
      <c r="D10" s="21"/>
      <c r="E10" s="22"/>
      <c r="F10" s="21">
        <v>4.5</v>
      </c>
      <c r="G10" s="21">
        <v>4.5</v>
      </c>
      <c r="H10" s="21">
        <v>4.5</v>
      </c>
      <c r="I10" s="21">
        <v>4.5</v>
      </c>
      <c r="J10" s="21">
        <v>4.5</v>
      </c>
    </row>
    <row r="11" spans="1:10" ht="12.75">
      <c r="A11" s="21" t="s">
        <v>6</v>
      </c>
      <c r="B11" s="21" t="s">
        <v>21</v>
      </c>
      <c r="C11" s="21"/>
      <c r="D11" s="21"/>
      <c r="E11" s="22"/>
      <c r="F11" s="28">
        <v>0.6</v>
      </c>
      <c r="G11" s="28">
        <v>0.6</v>
      </c>
      <c r="H11" s="28">
        <v>0.6</v>
      </c>
      <c r="I11" s="28">
        <v>0.6</v>
      </c>
      <c r="J11" s="28">
        <v>0.6</v>
      </c>
    </row>
    <row r="12" spans="1:10" ht="12.75">
      <c r="A12" s="21" t="s">
        <v>7</v>
      </c>
      <c r="B12" s="21" t="s">
        <v>22</v>
      </c>
      <c r="C12" s="21"/>
      <c r="D12" s="21"/>
      <c r="E12" s="22"/>
      <c r="F12" s="28">
        <v>0.4</v>
      </c>
      <c r="G12" s="28">
        <v>0.4</v>
      </c>
      <c r="H12" s="28">
        <v>0.4</v>
      </c>
      <c r="I12" s="28">
        <v>0.4</v>
      </c>
      <c r="J12" s="28">
        <v>0.4</v>
      </c>
    </row>
    <row r="13" spans="1:10" ht="12.75">
      <c r="A13" s="21" t="s">
        <v>8</v>
      </c>
      <c r="B13" s="21" t="s">
        <v>23</v>
      </c>
      <c r="C13" s="21"/>
      <c r="D13" s="21"/>
      <c r="E13" s="21">
        <v>200000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ht="12.75">
      <c r="A14" s="21" t="s">
        <v>9</v>
      </c>
      <c r="B14" s="21" t="s">
        <v>24</v>
      </c>
      <c r="C14" s="21"/>
      <c r="D14" s="21"/>
      <c r="E14" s="22"/>
      <c r="F14" s="22"/>
      <c r="G14" s="22"/>
      <c r="H14" s="22"/>
      <c r="I14" s="22"/>
      <c r="J14" s="21">
        <v>0</v>
      </c>
    </row>
    <row r="15" spans="1:10" ht="12.75">
      <c r="A15" s="21" t="s">
        <v>10</v>
      </c>
      <c r="B15" s="21" t="s">
        <v>25</v>
      </c>
      <c r="C15" s="21"/>
      <c r="D15" s="21"/>
      <c r="E15" s="22"/>
      <c r="F15" s="21">
        <v>160000</v>
      </c>
      <c r="G15" s="21">
        <v>160000</v>
      </c>
      <c r="H15" s="21">
        <v>160000</v>
      </c>
      <c r="I15" s="21">
        <v>160000</v>
      </c>
      <c r="J15" s="21">
        <v>160000</v>
      </c>
    </row>
    <row r="16" spans="1:10" s="2" customFormat="1" ht="12.75">
      <c r="A16" s="23" t="s">
        <v>11</v>
      </c>
      <c r="B16" s="23" t="s">
        <v>39</v>
      </c>
      <c r="C16" s="23"/>
      <c r="D16" s="23"/>
      <c r="E16" s="24"/>
      <c r="F16" s="23">
        <v>40000</v>
      </c>
      <c r="G16" s="23">
        <v>40000</v>
      </c>
      <c r="H16" s="23">
        <v>40000</v>
      </c>
      <c r="I16" s="23">
        <v>40000</v>
      </c>
      <c r="J16" s="23">
        <v>40000</v>
      </c>
    </row>
    <row r="17" spans="1:10" ht="12.75">
      <c r="A17" s="21" t="s">
        <v>12</v>
      </c>
      <c r="B17" s="21" t="s">
        <v>26</v>
      </c>
      <c r="C17" s="21"/>
      <c r="D17" s="21"/>
      <c r="E17" s="22"/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1:10" ht="12.75">
      <c r="A18" s="21" t="s">
        <v>13</v>
      </c>
      <c r="B18" s="21" t="s">
        <v>29</v>
      </c>
      <c r="C18" s="21"/>
      <c r="D18" s="21"/>
      <c r="E18" s="22"/>
      <c r="F18" s="21">
        <v>0</v>
      </c>
      <c r="G18" s="21">
        <v>0</v>
      </c>
      <c r="H18" s="21">
        <v>0</v>
      </c>
      <c r="I18" s="21">
        <v>0</v>
      </c>
      <c r="J18" s="21">
        <v>0</v>
      </c>
    </row>
    <row r="19" spans="1:10" ht="12.75">
      <c r="A19" s="21" t="s">
        <v>14</v>
      </c>
      <c r="B19" s="21" t="s">
        <v>40</v>
      </c>
      <c r="C19" s="21"/>
      <c r="D19" s="21"/>
      <c r="E19" s="22"/>
      <c r="F19" s="28">
        <v>0.1</v>
      </c>
      <c r="G19" s="28">
        <v>0.1</v>
      </c>
      <c r="H19" s="28">
        <v>0.1</v>
      </c>
      <c r="I19" s="28">
        <v>0.1</v>
      </c>
      <c r="J19" s="28">
        <v>0.1</v>
      </c>
    </row>
    <row r="20" spans="1:10" ht="12.75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2.7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2.75">
      <c r="A22" s="29" t="s">
        <v>42</v>
      </c>
      <c r="B22" s="29"/>
      <c r="C22" s="29"/>
      <c r="D22" s="29"/>
      <c r="E22" s="15"/>
      <c r="F22" s="15"/>
      <c r="G22" s="15"/>
      <c r="H22" s="15"/>
      <c r="I22" s="15"/>
      <c r="J22" s="15"/>
    </row>
    <row r="23" spans="1:10" ht="12.7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2.75">
      <c r="A24" s="15"/>
      <c r="B24" s="15" t="s">
        <v>43</v>
      </c>
      <c r="C24" s="15"/>
      <c r="D24" s="15"/>
      <c r="E24" s="15"/>
      <c r="F24" s="18">
        <f>F9*F10</f>
        <v>450000</v>
      </c>
      <c r="G24" s="18">
        <f>G9*G10</f>
        <v>472500</v>
      </c>
      <c r="H24" s="18">
        <f>H9*H10</f>
        <v>496125</v>
      </c>
      <c r="I24" s="18">
        <f>I9*I10</f>
        <v>520931.25</v>
      </c>
      <c r="J24" s="18">
        <f>J9*J10</f>
        <v>546977.8125</v>
      </c>
    </row>
    <row r="25" spans="1:10" ht="12.75">
      <c r="A25" s="15"/>
      <c r="B25" s="15" t="s">
        <v>21</v>
      </c>
      <c r="C25" s="15"/>
      <c r="D25" s="15"/>
      <c r="E25" s="15"/>
      <c r="F25" s="15">
        <f>F11*F24</f>
        <v>270000</v>
      </c>
      <c r="G25" s="18">
        <f>G11*G24</f>
        <v>283500</v>
      </c>
      <c r="H25" s="18">
        <f>H11*H24</f>
        <v>297675</v>
      </c>
      <c r="I25" s="18">
        <f>I11*I24</f>
        <v>312558.75</v>
      </c>
      <c r="J25" s="18">
        <f>J11*J24</f>
        <v>328186.6875</v>
      </c>
    </row>
    <row r="26" spans="1:10" ht="12.75">
      <c r="A26" s="15"/>
      <c r="B26" s="15" t="s">
        <v>44</v>
      </c>
      <c r="C26" s="15"/>
      <c r="D26" s="15"/>
      <c r="E26" s="15"/>
      <c r="F26" s="15">
        <f>F15</f>
        <v>160000</v>
      </c>
      <c r="G26" s="15">
        <f>G15</f>
        <v>160000</v>
      </c>
      <c r="H26" s="15">
        <f>H15</f>
        <v>160000</v>
      </c>
      <c r="I26" s="15">
        <f>I15</f>
        <v>160000</v>
      </c>
      <c r="J26" s="15">
        <f>J15</f>
        <v>160000</v>
      </c>
    </row>
    <row r="27" spans="1:10" ht="12.75">
      <c r="A27" s="15"/>
      <c r="B27" s="20" t="s">
        <v>28</v>
      </c>
      <c r="C27" s="20"/>
      <c r="D27" s="20"/>
      <c r="E27" s="20"/>
      <c r="F27" s="30">
        <f>F24-F25-F26</f>
        <v>20000</v>
      </c>
      <c r="G27" s="30">
        <f>G24-G25-G26</f>
        <v>29000</v>
      </c>
      <c r="H27" s="30">
        <f>H24-H25-H26</f>
        <v>38450</v>
      </c>
      <c r="I27" s="30">
        <f>I24-I25-I26</f>
        <v>48372.5</v>
      </c>
      <c r="J27" s="30">
        <f>J24-J25-J26</f>
        <v>58791.125</v>
      </c>
    </row>
    <row r="28" spans="1:10" ht="12.75">
      <c r="A28" s="15"/>
      <c r="B28" s="15" t="s">
        <v>45</v>
      </c>
      <c r="C28" s="15"/>
      <c r="D28" s="15"/>
      <c r="E28" s="15"/>
      <c r="F28" s="15">
        <f>F27*F12</f>
        <v>8000</v>
      </c>
      <c r="G28" s="18">
        <f>G27*G12</f>
        <v>11600</v>
      </c>
      <c r="H28" s="18">
        <f>H27*H12</f>
        <v>15380</v>
      </c>
      <c r="I28" s="18">
        <f>I27*I12</f>
        <v>19349</v>
      </c>
      <c r="J28" s="18">
        <f>J27*J12</f>
        <v>23516.45</v>
      </c>
    </row>
    <row r="29" spans="1:10" ht="12.75">
      <c r="A29" s="15"/>
      <c r="B29" s="29" t="s">
        <v>46</v>
      </c>
      <c r="C29" s="29"/>
      <c r="D29" s="29"/>
      <c r="E29" s="29"/>
      <c r="F29" s="31">
        <f>F27-F28</f>
        <v>12000</v>
      </c>
      <c r="G29" s="31">
        <f>G27-G28</f>
        <v>17400</v>
      </c>
      <c r="H29" s="31">
        <f>H27-H28</f>
        <v>23070</v>
      </c>
      <c r="I29" s="31">
        <f>I27-I28</f>
        <v>29023.5</v>
      </c>
      <c r="J29" s="31">
        <f>J27-J28</f>
        <v>35274.675</v>
      </c>
    </row>
    <row r="30" spans="1:10" ht="12.75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2.75">
      <c r="A31" s="29" t="s">
        <v>15</v>
      </c>
      <c r="B31" s="29"/>
      <c r="C31" s="15"/>
      <c r="D31" s="15"/>
      <c r="E31" s="15"/>
      <c r="F31" s="15"/>
      <c r="G31" s="15"/>
      <c r="H31" s="15"/>
      <c r="I31" s="15"/>
      <c r="J31" s="15"/>
    </row>
    <row r="32" spans="1:10" ht="12.75">
      <c r="A32" s="15"/>
      <c r="B32" s="15" t="s">
        <v>30</v>
      </c>
      <c r="C32" s="15"/>
      <c r="D32" s="15"/>
      <c r="E32" s="15"/>
      <c r="F32" s="7">
        <f>F29+F16</f>
        <v>52000</v>
      </c>
      <c r="G32" s="7">
        <f>G29+G16</f>
        <v>57400</v>
      </c>
      <c r="H32" s="7">
        <f>H29+H16</f>
        <v>63070</v>
      </c>
      <c r="I32" s="7">
        <f>I29+I16</f>
        <v>69023.5</v>
      </c>
      <c r="J32" s="7">
        <f>J29+J16</f>
        <v>75274.675</v>
      </c>
    </row>
    <row r="33" spans="1:10" ht="12.75">
      <c r="A33" s="15"/>
      <c r="B33" s="15" t="s">
        <v>47</v>
      </c>
      <c r="C33" s="15"/>
      <c r="D33" s="15"/>
      <c r="E33" s="15">
        <f aca="true" t="shared" si="0" ref="E33:J33">E13</f>
        <v>200000</v>
      </c>
      <c r="F33" s="15">
        <f t="shared" si="0"/>
        <v>0</v>
      </c>
      <c r="G33" s="15">
        <f t="shared" si="0"/>
        <v>0</v>
      </c>
      <c r="H33" s="15">
        <f t="shared" si="0"/>
        <v>0</v>
      </c>
      <c r="I33" s="15">
        <f t="shared" si="0"/>
        <v>0</v>
      </c>
      <c r="J33" s="15">
        <f t="shared" si="0"/>
        <v>0</v>
      </c>
    </row>
    <row r="34" spans="1:10" ht="12.75">
      <c r="A34" s="15"/>
      <c r="B34" s="15" t="s">
        <v>48</v>
      </c>
      <c r="C34" s="15"/>
      <c r="D34" s="15"/>
      <c r="E34" s="15">
        <v>-200000</v>
      </c>
      <c r="F34" s="18">
        <f>F32+F33</f>
        <v>52000</v>
      </c>
      <c r="G34" s="18">
        <f>G32+G33</f>
        <v>57400</v>
      </c>
      <c r="H34" s="18">
        <f>H32+H33</f>
        <v>63070</v>
      </c>
      <c r="I34" s="18">
        <f>I32+I33</f>
        <v>69023.5</v>
      </c>
      <c r="J34" s="18">
        <f>J32+J33</f>
        <v>75274.675</v>
      </c>
    </row>
    <row r="35" spans="1:10" ht="12.75">
      <c r="A35" s="15"/>
      <c r="B35" s="15" t="s">
        <v>49</v>
      </c>
      <c r="C35" s="15"/>
      <c r="D35" s="15"/>
      <c r="E35" s="15">
        <f aca="true" t="shared" si="1" ref="E35:J35">1/(1+0.1)^E4</f>
        <v>1</v>
      </c>
      <c r="F35" s="15">
        <f t="shared" si="1"/>
        <v>0.9090909090909091</v>
      </c>
      <c r="G35" s="15">
        <f t="shared" si="1"/>
        <v>0.8264462809917354</v>
      </c>
      <c r="H35" s="15">
        <f t="shared" si="1"/>
        <v>0.7513148009015775</v>
      </c>
      <c r="I35" s="15">
        <f t="shared" si="1"/>
        <v>0.6830134553650705</v>
      </c>
      <c r="J35" s="15">
        <f t="shared" si="1"/>
        <v>0.6209213230591549</v>
      </c>
    </row>
    <row r="36" spans="1:10" ht="12.75">
      <c r="A36" s="15"/>
      <c r="B36" s="15" t="s">
        <v>50</v>
      </c>
      <c r="C36" s="15"/>
      <c r="D36" s="15"/>
      <c r="E36" s="15">
        <f aca="true" t="shared" si="2" ref="E36:J36">E34*E35</f>
        <v>-200000</v>
      </c>
      <c r="F36" s="15">
        <f t="shared" si="2"/>
        <v>47272.72727272727</v>
      </c>
      <c r="G36" s="15">
        <f t="shared" si="2"/>
        <v>47438.01652892562</v>
      </c>
      <c r="H36" s="15">
        <f t="shared" si="2"/>
        <v>47385.4244928625</v>
      </c>
      <c r="I36" s="15">
        <f t="shared" si="2"/>
        <v>47143.979236390944</v>
      </c>
      <c r="J36" s="15">
        <f t="shared" si="2"/>
        <v>46739.6507938479</v>
      </c>
    </row>
    <row r="37" spans="1:10" ht="12.75">
      <c r="A37" s="15"/>
      <c r="B37" s="15" t="s">
        <v>51</v>
      </c>
      <c r="C37" s="15"/>
      <c r="D37" s="15"/>
      <c r="E37" s="15">
        <v>-200000</v>
      </c>
      <c r="F37" s="15">
        <f>E36+F36</f>
        <v>-152727.27272727274</v>
      </c>
      <c r="G37" s="15">
        <f>F37+G36</f>
        <v>-105289.25619834711</v>
      </c>
      <c r="H37" s="15">
        <f>G37+H36</f>
        <v>-57903.83170548461</v>
      </c>
      <c r="I37" s="15">
        <f>H37+I36</f>
        <v>-10759.852469093668</v>
      </c>
      <c r="J37" s="32">
        <f>I37+J36</f>
        <v>35979.79832475423</v>
      </c>
    </row>
    <row r="38" spans="1:10" ht="12.75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3.5" thickBot="1">
      <c r="A39" s="9"/>
      <c r="B39" s="19"/>
      <c r="C39" s="15"/>
      <c r="D39" s="15"/>
      <c r="E39" s="15"/>
      <c r="F39" s="15"/>
      <c r="G39" s="15"/>
      <c r="H39" s="15"/>
      <c r="I39" s="15"/>
      <c r="J39" s="15"/>
    </row>
    <row r="40" spans="1:10" ht="13.5" thickBot="1">
      <c r="A40" s="15"/>
      <c r="B40" s="15"/>
      <c r="C40" s="15"/>
      <c r="D40" s="46" t="s">
        <v>17</v>
      </c>
      <c r="E40" s="15"/>
      <c r="F40" s="15"/>
      <c r="G40" s="15"/>
      <c r="H40" s="15"/>
      <c r="I40" s="15"/>
      <c r="J40" s="15"/>
    </row>
    <row r="41" spans="1:10" ht="13.5" thickBot="1">
      <c r="A41" s="44" t="s">
        <v>52</v>
      </c>
      <c r="B41" s="45">
        <v>35979.79832475423</v>
      </c>
      <c r="C41" s="15"/>
      <c r="D41" s="47">
        <f>IRR(E34:J34,0.16)</f>
        <v>0.16371113876615984</v>
      </c>
      <c r="E41" s="15"/>
      <c r="F41" s="15"/>
      <c r="G41" s="15"/>
      <c r="H41" s="15"/>
      <c r="I41" s="15"/>
      <c r="J41" s="1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J42"/>
  <sheetViews>
    <sheetView tabSelected="1" zoomScale="150" zoomScaleNormal="150" zoomScalePageLayoutView="0" workbookViewId="0" topLeftCell="A1">
      <selection activeCell="A2" sqref="A2"/>
    </sheetView>
  </sheetViews>
  <sheetFormatPr defaultColWidth="9.140625" defaultRowHeight="12.75"/>
  <cols>
    <col min="2" max="2" width="15.421875" style="0" customWidth="1"/>
    <col min="5" max="5" width="22.57421875" style="0" customWidth="1"/>
  </cols>
  <sheetData>
    <row r="1" spans="1:8" ht="12.75">
      <c r="A1" s="4" t="s">
        <v>56</v>
      </c>
      <c r="B1" s="4"/>
      <c r="C1" s="4"/>
      <c r="D1" s="4"/>
      <c r="E1" s="4"/>
      <c r="F1" s="15"/>
      <c r="G1" s="15"/>
      <c r="H1" s="15"/>
    </row>
    <row r="2" spans="1:5" ht="12.75">
      <c r="A2" s="15" t="s">
        <v>86</v>
      </c>
      <c r="B2" s="15"/>
      <c r="C2" s="15"/>
      <c r="D2" s="4"/>
      <c r="E2" s="4"/>
    </row>
    <row r="3" spans="1:5" ht="12.75">
      <c r="A3" s="33" t="s">
        <v>55</v>
      </c>
      <c r="B3" s="33"/>
      <c r="C3" s="33"/>
      <c r="D3" s="33"/>
      <c r="E3" s="34"/>
    </row>
    <row r="4" spans="1:6" ht="12.75">
      <c r="A4" s="2" t="s">
        <v>57</v>
      </c>
      <c r="B4" s="2"/>
      <c r="C4" s="35"/>
      <c r="D4" s="36"/>
      <c r="E4" s="16"/>
      <c r="F4" s="16"/>
    </row>
    <row r="5" spans="1:10" ht="12.75">
      <c r="A5" s="20"/>
      <c r="B5" s="20"/>
      <c r="C5" s="20"/>
      <c r="D5" s="20"/>
      <c r="E5" s="20">
        <v>0</v>
      </c>
      <c r="F5" s="20">
        <v>1</v>
      </c>
      <c r="G5" s="20">
        <v>2</v>
      </c>
      <c r="H5" s="20">
        <v>3</v>
      </c>
      <c r="I5" s="20">
        <v>4</v>
      </c>
      <c r="J5" s="20">
        <v>5</v>
      </c>
    </row>
    <row r="6" spans="1:10" ht="12.75">
      <c r="A6" s="21" t="s">
        <v>0</v>
      </c>
      <c r="B6" s="21" t="s">
        <v>19</v>
      </c>
      <c r="C6" s="21"/>
      <c r="D6" s="21"/>
      <c r="E6" s="22"/>
      <c r="F6" s="21">
        <v>1000000</v>
      </c>
      <c r="G6" s="56">
        <f>F6*1.03</f>
        <v>1030000</v>
      </c>
      <c r="H6" s="56">
        <f>G6*1.03</f>
        <v>1060900</v>
      </c>
      <c r="I6" s="56">
        <f>H6*1.03</f>
        <v>1092727</v>
      </c>
      <c r="J6" s="56">
        <f>I6*1.03</f>
        <v>1125508.81</v>
      </c>
    </row>
    <row r="7" spans="1:10" ht="12.75">
      <c r="A7" s="21" t="s">
        <v>1</v>
      </c>
      <c r="B7" s="21" t="s">
        <v>36</v>
      </c>
      <c r="C7" s="21"/>
      <c r="D7" s="21"/>
      <c r="E7" s="22"/>
      <c r="F7" s="28">
        <v>0.03</v>
      </c>
      <c r="G7" s="28">
        <v>0.03</v>
      </c>
      <c r="H7" s="28">
        <v>0.03</v>
      </c>
      <c r="I7" s="28">
        <v>0.03</v>
      </c>
      <c r="J7" s="28">
        <v>0.03</v>
      </c>
    </row>
    <row r="8" spans="1:10" s="11" customFormat="1" ht="12.75">
      <c r="A8" s="21" t="s">
        <v>2</v>
      </c>
      <c r="B8" s="37" t="s">
        <v>58</v>
      </c>
      <c r="C8" s="37"/>
      <c r="D8" s="37"/>
      <c r="E8" s="38"/>
      <c r="F8" s="55">
        <v>0.09</v>
      </c>
      <c r="G8" s="39">
        <f>G10/G6</f>
        <v>0.09174757281553399</v>
      </c>
      <c r="H8" s="39">
        <f>H10/H6</f>
        <v>0.09352907908379678</v>
      </c>
      <c r="I8" s="39">
        <f>I10/I6</f>
        <v>0.09534517770678312</v>
      </c>
      <c r="J8" s="39">
        <f>J10/J6</f>
        <v>0.09719654038070123</v>
      </c>
    </row>
    <row r="9" spans="1:10" ht="12.75">
      <c r="A9" s="21" t="s">
        <v>3</v>
      </c>
      <c r="B9" s="21" t="s">
        <v>38</v>
      </c>
      <c r="C9" s="21"/>
      <c r="D9" s="21"/>
      <c r="E9" s="22"/>
      <c r="F9" s="28">
        <v>0.05</v>
      </c>
      <c r="G9" s="28">
        <v>0.05</v>
      </c>
      <c r="H9" s="28">
        <v>0.05</v>
      </c>
      <c r="I9" s="28">
        <v>0.05</v>
      </c>
      <c r="J9" s="28">
        <v>0.05</v>
      </c>
    </row>
    <row r="10" spans="1:10" s="11" customFormat="1" ht="12.75">
      <c r="A10" s="21" t="s">
        <v>4</v>
      </c>
      <c r="B10" s="21" t="s">
        <v>79</v>
      </c>
      <c r="C10" s="21"/>
      <c r="D10" s="21"/>
      <c r="E10" s="24"/>
      <c r="F10" s="23">
        <f>F8*F6</f>
        <v>90000</v>
      </c>
      <c r="G10" s="57">
        <f>F10*1.05</f>
        <v>94500</v>
      </c>
      <c r="H10" s="57">
        <f>G10*1.05</f>
        <v>99225</v>
      </c>
      <c r="I10" s="57">
        <f>H10*1.05</f>
        <v>104186.25</v>
      </c>
      <c r="J10" s="57">
        <f>I10*1.05</f>
        <v>109395.5625</v>
      </c>
    </row>
    <row r="11" spans="1:10" ht="12.75">
      <c r="A11" s="21" t="s">
        <v>5</v>
      </c>
      <c r="B11" s="21" t="s">
        <v>20</v>
      </c>
      <c r="C11" s="21"/>
      <c r="D11" s="21"/>
      <c r="E11" s="22"/>
      <c r="F11" s="21">
        <v>4.5</v>
      </c>
      <c r="G11" s="21">
        <v>4.5</v>
      </c>
      <c r="H11" s="21">
        <v>4.5</v>
      </c>
      <c r="I11" s="21">
        <v>4.5</v>
      </c>
      <c r="J11" s="21">
        <v>4.5</v>
      </c>
    </row>
    <row r="12" spans="1:10" ht="12.75">
      <c r="A12" s="21" t="s">
        <v>6</v>
      </c>
      <c r="B12" s="21" t="s">
        <v>21</v>
      </c>
      <c r="C12" s="21"/>
      <c r="D12" s="21"/>
      <c r="E12" s="22"/>
      <c r="F12" s="28">
        <v>0.6</v>
      </c>
      <c r="G12" s="28">
        <v>0.6</v>
      </c>
      <c r="H12" s="28">
        <v>0.6</v>
      </c>
      <c r="I12" s="28">
        <v>0.6</v>
      </c>
      <c r="J12" s="28">
        <v>0.6</v>
      </c>
    </row>
    <row r="13" spans="1:10" ht="12.75">
      <c r="A13" s="21" t="s">
        <v>7</v>
      </c>
      <c r="B13" s="21" t="s">
        <v>22</v>
      </c>
      <c r="C13" s="21"/>
      <c r="D13" s="21"/>
      <c r="E13" s="22"/>
      <c r="F13" s="28">
        <v>0.4</v>
      </c>
      <c r="G13" s="28">
        <v>0.4</v>
      </c>
      <c r="H13" s="28">
        <v>0.4</v>
      </c>
      <c r="I13" s="28">
        <v>0.4</v>
      </c>
      <c r="J13" s="28">
        <v>0.4</v>
      </c>
    </row>
    <row r="14" spans="1:10" ht="12.75">
      <c r="A14" s="21" t="s">
        <v>8</v>
      </c>
      <c r="B14" s="21" t="s">
        <v>23</v>
      </c>
      <c r="C14" s="21"/>
      <c r="D14" s="21"/>
      <c r="E14" s="21">
        <v>200000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</row>
    <row r="15" spans="1:10" ht="12.75">
      <c r="A15" s="21" t="s">
        <v>9</v>
      </c>
      <c r="B15" s="21" t="s">
        <v>24</v>
      </c>
      <c r="C15" s="21"/>
      <c r="D15" s="21"/>
      <c r="E15" s="22"/>
      <c r="F15" s="22"/>
      <c r="G15" s="22"/>
      <c r="H15" s="22"/>
      <c r="I15" s="22"/>
      <c r="J15" s="21">
        <v>0</v>
      </c>
    </row>
    <row r="16" spans="1:10" ht="12.75">
      <c r="A16" s="21" t="s">
        <v>10</v>
      </c>
      <c r="B16" s="21" t="s">
        <v>25</v>
      </c>
      <c r="C16" s="21"/>
      <c r="D16" s="21"/>
      <c r="E16" s="22"/>
      <c r="F16" s="21">
        <v>160000</v>
      </c>
      <c r="G16" s="21">
        <v>160000</v>
      </c>
      <c r="H16" s="21">
        <v>160000</v>
      </c>
      <c r="I16" s="21">
        <v>160000</v>
      </c>
      <c r="J16" s="21">
        <v>160000</v>
      </c>
    </row>
    <row r="17" spans="1:10" ht="12.75">
      <c r="A17" s="23" t="s">
        <v>11</v>
      </c>
      <c r="B17" s="23" t="s">
        <v>39</v>
      </c>
      <c r="C17" s="23"/>
      <c r="D17" s="23"/>
      <c r="E17" s="22"/>
      <c r="F17" s="21">
        <v>40000</v>
      </c>
      <c r="G17" s="21">
        <v>40000</v>
      </c>
      <c r="H17" s="21">
        <v>40000</v>
      </c>
      <c r="I17" s="21">
        <v>40000</v>
      </c>
      <c r="J17" s="21">
        <v>40000</v>
      </c>
    </row>
    <row r="18" spans="1:10" ht="12.75">
      <c r="A18" s="21" t="s">
        <v>12</v>
      </c>
      <c r="B18" s="21" t="s">
        <v>26</v>
      </c>
      <c r="C18" s="21"/>
      <c r="D18" s="21"/>
      <c r="E18" s="22"/>
      <c r="F18" s="21">
        <v>0</v>
      </c>
      <c r="G18" s="21">
        <v>0</v>
      </c>
      <c r="H18" s="21">
        <v>0</v>
      </c>
      <c r="I18" s="21">
        <v>0</v>
      </c>
      <c r="J18" s="21">
        <v>0</v>
      </c>
    </row>
    <row r="19" spans="1:10" ht="12.75">
      <c r="A19" s="21" t="s">
        <v>13</v>
      </c>
      <c r="B19" s="21" t="s">
        <v>59</v>
      </c>
      <c r="C19" s="21"/>
      <c r="D19" s="21"/>
      <c r="E19" s="22"/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1:10" ht="12.75">
      <c r="A20" s="21" t="s">
        <v>14</v>
      </c>
      <c r="B20" s="21" t="s">
        <v>40</v>
      </c>
      <c r="C20" s="21"/>
      <c r="D20" s="21"/>
      <c r="E20" s="22"/>
      <c r="F20" s="28">
        <v>0.1</v>
      </c>
      <c r="G20" s="28">
        <v>0.1</v>
      </c>
      <c r="H20" s="28">
        <v>0.1</v>
      </c>
      <c r="I20" s="28">
        <v>0.1</v>
      </c>
      <c r="J20" s="28">
        <v>0.1</v>
      </c>
    </row>
    <row r="23" spans="1:10" ht="15">
      <c r="A23" s="29" t="s">
        <v>42</v>
      </c>
      <c r="B23" s="29"/>
      <c r="C23" s="20"/>
      <c r="D23" s="20"/>
      <c r="E23" s="1"/>
      <c r="F23" s="15"/>
      <c r="G23" s="15"/>
      <c r="H23" s="15"/>
      <c r="I23" s="15"/>
      <c r="J23" s="15"/>
    </row>
    <row r="24" spans="1:10" ht="12.7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2:10" s="14" customFormat="1" ht="12.75">
      <c r="B25" s="58" t="s">
        <v>60</v>
      </c>
      <c r="C25" s="58"/>
      <c r="D25" s="58"/>
      <c r="E25" s="58"/>
      <c r="F25" s="59">
        <f>F10*F11</f>
        <v>405000</v>
      </c>
      <c r="G25" s="59">
        <f>G10*G11</f>
        <v>425250</v>
      </c>
      <c r="H25" s="59">
        <f>H10*H11</f>
        <v>446512.5</v>
      </c>
      <c r="I25" s="59">
        <f>I10*I11</f>
        <v>468838.125</v>
      </c>
      <c r="J25" s="59">
        <f>J10*J11</f>
        <v>492280.03125</v>
      </c>
    </row>
    <row r="26" spans="2:10" s="14" customFormat="1" ht="12.75">
      <c r="B26" s="60" t="s">
        <v>61</v>
      </c>
      <c r="C26" s="60"/>
      <c r="D26" s="60"/>
      <c r="E26" s="60"/>
      <c r="F26" s="60">
        <f>F12*F25</f>
        <v>243000</v>
      </c>
      <c r="G26" s="61">
        <f>G12*G25</f>
        <v>255150</v>
      </c>
      <c r="H26" s="61">
        <f>H12*H25</f>
        <v>267907.5</v>
      </c>
      <c r="I26" s="61">
        <f>I12*I25</f>
        <v>281302.875</v>
      </c>
      <c r="J26" s="61">
        <f>J12*J25</f>
        <v>295368.01875</v>
      </c>
    </row>
    <row r="27" spans="1:10" ht="12.75">
      <c r="A27" s="15"/>
      <c r="B27" s="15" t="s">
        <v>27</v>
      </c>
      <c r="C27" s="15"/>
      <c r="D27" s="15"/>
      <c r="E27" s="15"/>
      <c r="F27" s="15">
        <f>F16</f>
        <v>160000</v>
      </c>
      <c r="G27" s="15">
        <f>G16</f>
        <v>160000</v>
      </c>
      <c r="H27" s="15">
        <f>H16</f>
        <v>160000</v>
      </c>
      <c r="I27" s="15">
        <f>I16</f>
        <v>160000</v>
      </c>
      <c r="J27" s="15">
        <f>J16</f>
        <v>160000</v>
      </c>
    </row>
    <row r="28" spans="2:10" s="14" customFormat="1" ht="12.75">
      <c r="B28" s="60" t="s">
        <v>62</v>
      </c>
      <c r="C28" s="60"/>
      <c r="D28" s="60"/>
      <c r="E28" s="60"/>
      <c r="F28" s="61">
        <f>F25-F26-F27</f>
        <v>2000</v>
      </c>
      <c r="G28" s="61">
        <f>G25-G26-G27</f>
        <v>10100</v>
      </c>
      <c r="H28" s="61">
        <f>H25-H26-H27</f>
        <v>18605</v>
      </c>
      <c r="I28" s="61">
        <f>I25-I26-I27</f>
        <v>27535.25</v>
      </c>
      <c r="J28" s="61">
        <f>J25-J26-J27</f>
        <v>36912.01250000001</v>
      </c>
    </row>
    <row r="29" spans="2:10" s="9" customFormat="1" ht="12.75">
      <c r="B29" s="62" t="s">
        <v>63</v>
      </c>
      <c r="C29" s="62"/>
      <c r="D29" s="62"/>
      <c r="E29" s="62"/>
      <c r="F29" s="62">
        <f>F28*F13</f>
        <v>800</v>
      </c>
      <c r="G29" s="63">
        <f>G28*G13</f>
        <v>4040</v>
      </c>
      <c r="H29" s="63">
        <f>H28*H13</f>
        <v>7442</v>
      </c>
      <c r="I29" s="63">
        <f>I28*I13</f>
        <v>11014.1</v>
      </c>
      <c r="J29" s="63">
        <f>J28*J13</f>
        <v>14764.805000000006</v>
      </c>
    </row>
    <row r="30" spans="2:10" s="14" customFormat="1" ht="12.75">
      <c r="B30" s="60" t="s">
        <v>64</v>
      </c>
      <c r="C30" s="60"/>
      <c r="D30" s="60"/>
      <c r="E30" s="60"/>
      <c r="F30" s="61">
        <f>F28-F29</f>
        <v>1200</v>
      </c>
      <c r="G30" s="61">
        <f>G28-G29</f>
        <v>6060</v>
      </c>
      <c r="H30" s="61">
        <f>H28-H29</f>
        <v>11163</v>
      </c>
      <c r="I30" s="61">
        <f>I28-I29</f>
        <v>16521.15</v>
      </c>
      <c r="J30" s="61">
        <f>J28-J29</f>
        <v>22147.207500000004</v>
      </c>
    </row>
    <row r="32" spans="1:2" ht="12.75">
      <c r="A32" s="5" t="s">
        <v>65</v>
      </c>
      <c r="B32" s="5"/>
    </row>
    <row r="33" spans="2:10" ht="12.75">
      <c r="B33" s="15" t="s">
        <v>66</v>
      </c>
      <c r="E33" s="15"/>
      <c r="F33" s="18">
        <f>F30+F17</f>
        <v>41200</v>
      </c>
      <c r="G33" s="18">
        <f>G30+G17</f>
        <v>46060</v>
      </c>
      <c r="H33" s="18">
        <f>H30+H17</f>
        <v>51163</v>
      </c>
      <c r="I33" s="18">
        <f>I30+I17</f>
        <v>56521.15</v>
      </c>
      <c r="J33" s="18">
        <f>J30+J17</f>
        <v>62147.207500000004</v>
      </c>
    </row>
    <row r="34" spans="2:10" ht="12.75">
      <c r="B34" s="15" t="s">
        <v>67</v>
      </c>
      <c r="E34" s="15">
        <f aca="true" t="shared" si="0" ref="E34:J34">E14</f>
        <v>200000</v>
      </c>
      <c r="F34" s="15">
        <f t="shared" si="0"/>
        <v>0</v>
      </c>
      <c r="G34" s="15">
        <f t="shared" si="0"/>
        <v>0</v>
      </c>
      <c r="H34" s="15">
        <f t="shared" si="0"/>
        <v>0</v>
      </c>
      <c r="I34" s="15">
        <f t="shared" si="0"/>
        <v>0</v>
      </c>
      <c r="J34" s="15">
        <f t="shared" si="0"/>
        <v>0</v>
      </c>
    </row>
    <row r="35" spans="2:10" ht="12.75">
      <c r="B35" s="15" t="s">
        <v>48</v>
      </c>
      <c r="E35" s="15">
        <v>-200000</v>
      </c>
      <c r="F35" s="18">
        <f>F33+F34</f>
        <v>41200</v>
      </c>
      <c r="G35" s="18">
        <f>G33+G34</f>
        <v>46060</v>
      </c>
      <c r="H35" s="18">
        <f>H33+H34</f>
        <v>51163</v>
      </c>
      <c r="I35" s="18">
        <f>I33+I34</f>
        <v>56521.15</v>
      </c>
      <c r="J35" s="18">
        <f>J33+J34</f>
        <v>62147.207500000004</v>
      </c>
    </row>
    <row r="36" spans="2:10" ht="12.75">
      <c r="B36" s="15" t="s">
        <v>68</v>
      </c>
      <c r="E36" s="15">
        <f aca="true" t="shared" si="1" ref="E36:J36">1/(1+0.1)^E5</f>
        <v>1</v>
      </c>
      <c r="F36" s="15">
        <f t="shared" si="1"/>
        <v>0.9090909090909091</v>
      </c>
      <c r="G36" s="15">
        <f t="shared" si="1"/>
        <v>0.8264462809917354</v>
      </c>
      <c r="H36" s="15">
        <f t="shared" si="1"/>
        <v>0.7513148009015775</v>
      </c>
      <c r="I36" s="15">
        <f t="shared" si="1"/>
        <v>0.6830134553650705</v>
      </c>
      <c r="J36" s="15">
        <f t="shared" si="1"/>
        <v>0.6209213230591549</v>
      </c>
    </row>
    <row r="37" spans="2:10" ht="12.75">
      <c r="B37" s="15" t="s">
        <v>69</v>
      </c>
      <c r="E37" s="15">
        <f aca="true" t="shared" si="2" ref="E37:J37">E35*E36</f>
        <v>-200000</v>
      </c>
      <c r="F37" s="15">
        <f t="shared" si="2"/>
        <v>37454.545454545456</v>
      </c>
      <c r="G37" s="15">
        <f t="shared" si="2"/>
        <v>38066.115702479336</v>
      </c>
      <c r="H37" s="15">
        <f t="shared" si="2"/>
        <v>38439.519158527415</v>
      </c>
      <c r="I37" s="15">
        <f t="shared" si="2"/>
        <v>38604.705962707456</v>
      </c>
      <c r="J37" s="15">
        <f t="shared" si="2"/>
        <v>38588.52630533184</v>
      </c>
    </row>
    <row r="38" spans="2:10" ht="12.75">
      <c r="B38" s="4" t="s">
        <v>70</v>
      </c>
      <c r="C38" s="4"/>
      <c r="D38" s="4"/>
      <c r="E38" s="4"/>
      <c r="F38" s="4">
        <f>E37+F37</f>
        <v>-162545.45454545453</v>
      </c>
      <c r="G38" s="4">
        <f>F38+G37</f>
        <v>-124479.3388429752</v>
      </c>
      <c r="H38" s="4">
        <f>G38+H37</f>
        <v>-86039.81968444778</v>
      </c>
      <c r="I38" s="4">
        <f>H38+I37</f>
        <v>-47435.11372174032</v>
      </c>
      <c r="J38" s="40">
        <f>I38+J37</f>
        <v>-8846.587416408482</v>
      </c>
    </row>
    <row r="39" ht="13.5" thickBot="1"/>
    <row r="40" spans="1:4" ht="13.5" thickBot="1">
      <c r="A40" s="41" t="s">
        <v>16</v>
      </c>
      <c r="B40" s="42">
        <f>IRR(E35:J35)</f>
        <v>0.0836954827484937</v>
      </c>
      <c r="D40" s="65">
        <f>IRR(E35:J35)</f>
        <v>0.0836954827484937</v>
      </c>
    </row>
    <row r="41" ht="13.5" thickBot="1"/>
    <row r="42" spans="1:4" ht="13.5" thickBot="1">
      <c r="A42" s="41" t="s">
        <v>18</v>
      </c>
      <c r="B42" s="43">
        <v>-8846.587416408482</v>
      </c>
      <c r="D42" s="8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42"/>
  <sheetViews>
    <sheetView zoomScale="130" zoomScaleNormal="130" zoomScalePageLayoutView="0" workbookViewId="0" topLeftCell="A1">
      <selection activeCell="F8" sqref="F8"/>
    </sheetView>
  </sheetViews>
  <sheetFormatPr defaultColWidth="9.140625" defaultRowHeight="12.75"/>
  <cols>
    <col min="1" max="1" width="9.7109375" style="0" bestFit="1" customWidth="1"/>
    <col min="2" max="2" width="39.7109375" style="0" customWidth="1"/>
    <col min="3" max="3" width="8.140625" style="0" customWidth="1"/>
    <col min="4" max="4" width="12.421875" style="0" customWidth="1"/>
    <col min="5" max="5" width="9.7109375" style="0" customWidth="1"/>
  </cols>
  <sheetData>
    <row r="1" spans="1:7" ht="18">
      <c r="A1" s="4" t="s">
        <v>71</v>
      </c>
      <c r="B1" s="4"/>
      <c r="C1" s="4"/>
      <c r="D1" s="4"/>
      <c r="E1" s="4"/>
      <c r="F1" s="3"/>
      <c r="G1" s="3"/>
    </row>
    <row r="2" spans="1:5" ht="12.75">
      <c r="A2" s="4" t="s">
        <v>54</v>
      </c>
      <c r="B2" s="4"/>
      <c r="C2" s="4"/>
      <c r="D2" s="4"/>
      <c r="E2" s="4"/>
    </row>
    <row r="3" spans="1:5" ht="12.75">
      <c r="A3" s="48" t="s">
        <v>55</v>
      </c>
      <c r="B3" s="15"/>
      <c r="C3" s="4"/>
      <c r="D3" s="4"/>
      <c r="E3" s="4"/>
    </row>
    <row r="4" spans="1:5" ht="12.75">
      <c r="A4" s="15" t="s">
        <v>57</v>
      </c>
      <c r="B4" s="15"/>
      <c r="C4" s="15"/>
      <c r="D4" s="15"/>
      <c r="E4" s="15"/>
    </row>
    <row r="5" spans="1:10" ht="12.75">
      <c r="A5" s="49"/>
      <c r="B5" s="49"/>
      <c r="C5" s="49"/>
      <c r="D5" s="49"/>
      <c r="E5" s="49">
        <v>0</v>
      </c>
      <c r="F5" s="49">
        <v>1</v>
      </c>
      <c r="G5" s="49">
        <v>2</v>
      </c>
      <c r="H5" s="49">
        <v>3</v>
      </c>
      <c r="I5" s="49">
        <v>4</v>
      </c>
      <c r="J5" s="49">
        <v>5</v>
      </c>
    </row>
    <row r="6" spans="1:10" s="17" customFormat="1" ht="12.75">
      <c r="A6" s="37" t="s">
        <v>0</v>
      </c>
      <c r="B6" s="37" t="s">
        <v>19</v>
      </c>
      <c r="C6" s="37"/>
      <c r="D6" s="37"/>
      <c r="E6" s="37"/>
      <c r="F6" s="38">
        <f>1000000*0.95</f>
        <v>950000</v>
      </c>
      <c r="G6" s="38">
        <f>F6*1.03</f>
        <v>978500</v>
      </c>
      <c r="H6" s="38">
        <f>G6*1.03</f>
        <v>1007855</v>
      </c>
      <c r="I6" s="38">
        <f>H6*1.03</f>
        <v>1038090.65</v>
      </c>
      <c r="J6" s="38">
        <f>I6*1.03</f>
        <v>1069233.3695</v>
      </c>
    </row>
    <row r="7" spans="1:10" ht="12.75">
      <c r="A7" s="21" t="s">
        <v>1</v>
      </c>
      <c r="B7" s="21" t="s">
        <v>76</v>
      </c>
      <c r="C7" s="21"/>
      <c r="D7" s="21"/>
      <c r="E7" s="22"/>
      <c r="F7" s="28">
        <v>0.03</v>
      </c>
      <c r="G7" s="28">
        <v>0.03</v>
      </c>
      <c r="H7" s="28">
        <v>0.03</v>
      </c>
      <c r="I7" s="28">
        <v>0.03</v>
      </c>
      <c r="J7" s="28">
        <v>0.03</v>
      </c>
    </row>
    <row r="8" spans="1:10" ht="12.75">
      <c r="A8" s="21" t="s">
        <v>2</v>
      </c>
      <c r="B8" s="21" t="s">
        <v>77</v>
      </c>
      <c r="C8" s="21"/>
      <c r="D8" s="21"/>
      <c r="E8" s="24"/>
      <c r="F8" s="26">
        <v>0.1</v>
      </c>
      <c r="G8" s="27">
        <f>(G10/G6)</f>
        <v>0.10194174757281553</v>
      </c>
      <c r="H8" s="27">
        <f>(H10/H6)</f>
        <v>0.10392119898199642</v>
      </c>
      <c r="I8" s="27">
        <f>(I10/I6)</f>
        <v>0.10593908634087014</v>
      </c>
      <c r="J8" s="27">
        <f>(J10/J6)</f>
        <v>0.10799615597855693</v>
      </c>
    </row>
    <row r="9" spans="1:10" ht="12.75">
      <c r="A9" s="21" t="s">
        <v>3</v>
      </c>
      <c r="B9" s="21" t="s">
        <v>78</v>
      </c>
      <c r="C9" s="21"/>
      <c r="D9" s="21"/>
      <c r="E9" s="22"/>
      <c r="F9" s="28">
        <v>0.05</v>
      </c>
      <c r="G9" s="28">
        <v>0.05</v>
      </c>
      <c r="H9" s="28">
        <v>0.05</v>
      </c>
      <c r="I9" s="28">
        <v>0.05</v>
      </c>
      <c r="J9" s="28">
        <v>0.05</v>
      </c>
    </row>
    <row r="10" spans="1:10" s="12" customFormat="1" ht="12.75">
      <c r="A10" s="21" t="s">
        <v>4</v>
      </c>
      <c r="B10" s="21" t="s">
        <v>80</v>
      </c>
      <c r="C10" s="21"/>
      <c r="D10" s="21"/>
      <c r="E10" s="24"/>
      <c r="F10" s="23">
        <v>95000</v>
      </c>
      <c r="G10" s="24">
        <f>F10*1.05</f>
        <v>99750</v>
      </c>
      <c r="H10" s="24">
        <f>G10*1.05</f>
        <v>104737.5</v>
      </c>
      <c r="I10" s="24">
        <f>H10*1.05</f>
        <v>109974.375</v>
      </c>
      <c r="J10" s="24">
        <f>I10*1.05</f>
        <v>115473.09375</v>
      </c>
    </row>
    <row r="11" spans="1:10" ht="12.75">
      <c r="A11" s="21" t="s">
        <v>5</v>
      </c>
      <c r="B11" s="21" t="s">
        <v>81</v>
      </c>
      <c r="C11" s="21"/>
      <c r="D11" s="21"/>
      <c r="E11" s="22"/>
      <c r="F11" s="21">
        <v>4.5</v>
      </c>
      <c r="G11" s="21">
        <v>4.5</v>
      </c>
      <c r="H11" s="21">
        <v>4.5</v>
      </c>
      <c r="I11" s="21">
        <v>4.5</v>
      </c>
      <c r="J11" s="21">
        <v>4.5</v>
      </c>
    </row>
    <row r="12" spans="1:10" ht="12.75">
      <c r="A12" s="21" t="s">
        <v>6</v>
      </c>
      <c r="B12" s="21" t="s">
        <v>21</v>
      </c>
      <c r="C12" s="21"/>
      <c r="D12" s="21"/>
      <c r="E12" s="22"/>
      <c r="F12" s="28">
        <v>0.6</v>
      </c>
      <c r="G12" s="28">
        <v>0.6</v>
      </c>
      <c r="H12" s="28">
        <v>0.6</v>
      </c>
      <c r="I12" s="28">
        <v>0.6</v>
      </c>
      <c r="J12" s="28">
        <v>0.6</v>
      </c>
    </row>
    <row r="13" spans="1:10" ht="12.75">
      <c r="A13" s="21" t="s">
        <v>7</v>
      </c>
      <c r="B13" s="21" t="s">
        <v>22</v>
      </c>
      <c r="C13" s="21"/>
      <c r="D13" s="21"/>
      <c r="E13" s="22"/>
      <c r="F13" s="28">
        <v>0.4</v>
      </c>
      <c r="G13" s="28">
        <v>0.4</v>
      </c>
      <c r="H13" s="28">
        <v>0.4</v>
      </c>
      <c r="I13" s="28">
        <v>0.4</v>
      </c>
      <c r="J13" s="28">
        <v>0.4</v>
      </c>
    </row>
    <row r="14" spans="1:10" ht="12.75">
      <c r="A14" s="21" t="s">
        <v>8</v>
      </c>
      <c r="B14" s="21" t="s">
        <v>23</v>
      </c>
      <c r="C14" s="21"/>
      <c r="D14" s="21"/>
      <c r="E14" s="21">
        <v>200000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</row>
    <row r="15" spans="1:10" ht="12.75">
      <c r="A15" s="21" t="s">
        <v>9</v>
      </c>
      <c r="B15" s="21" t="s">
        <v>24</v>
      </c>
      <c r="C15" s="21"/>
      <c r="D15" s="21"/>
      <c r="E15" s="22"/>
      <c r="F15" s="22"/>
      <c r="G15" s="22"/>
      <c r="H15" s="22"/>
      <c r="I15" s="22"/>
      <c r="J15" s="21">
        <v>0</v>
      </c>
    </row>
    <row r="16" spans="1:10" ht="12.75">
      <c r="A16" s="21" t="s">
        <v>10</v>
      </c>
      <c r="B16" s="21" t="s">
        <v>25</v>
      </c>
      <c r="C16" s="21"/>
      <c r="D16" s="21"/>
      <c r="E16" s="22"/>
      <c r="F16" s="21">
        <v>160000</v>
      </c>
      <c r="G16" s="21">
        <v>160000</v>
      </c>
      <c r="H16" s="21">
        <v>160000</v>
      </c>
      <c r="I16" s="21">
        <v>160000</v>
      </c>
      <c r="J16" s="21">
        <v>160000</v>
      </c>
    </row>
    <row r="17" spans="1:10" ht="12.75">
      <c r="A17" s="23" t="s">
        <v>11</v>
      </c>
      <c r="B17" s="23" t="s">
        <v>39</v>
      </c>
      <c r="C17" s="23"/>
      <c r="D17" s="23"/>
      <c r="E17" s="22"/>
      <c r="F17" s="21">
        <v>40000</v>
      </c>
      <c r="G17" s="21">
        <v>40000</v>
      </c>
      <c r="H17" s="21">
        <v>40000</v>
      </c>
      <c r="I17" s="21">
        <v>40000</v>
      </c>
      <c r="J17" s="21">
        <v>40000</v>
      </c>
    </row>
    <row r="18" spans="1:10" ht="12.75">
      <c r="A18" s="21" t="s">
        <v>12</v>
      </c>
      <c r="B18" s="21" t="s">
        <v>82</v>
      </c>
      <c r="C18" s="21"/>
      <c r="D18" s="21"/>
      <c r="E18" s="22"/>
      <c r="F18" s="21">
        <v>0</v>
      </c>
      <c r="G18" s="21">
        <v>0</v>
      </c>
      <c r="H18" s="21">
        <v>0</v>
      </c>
      <c r="I18" s="21">
        <v>0</v>
      </c>
      <c r="J18" s="21">
        <v>0</v>
      </c>
    </row>
    <row r="19" spans="1:10" ht="12.75">
      <c r="A19" s="21" t="s">
        <v>13</v>
      </c>
      <c r="B19" s="21" t="s">
        <v>59</v>
      </c>
      <c r="C19" s="21"/>
      <c r="D19" s="21"/>
      <c r="E19" s="22"/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1:10" ht="12.75">
      <c r="A20" s="21" t="s">
        <v>14</v>
      </c>
      <c r="B20" s="21" t="s">
        <v>83</v>
      </c>
      <c r="C20" s="21"/>
      <c r="D20" s="21"/>
      <c r="E20" s="22"/>
      <c r="F20" s="28">
        <v>0.1</v>
      </c>
      <c r="G20" s="28">
        <v>0.1</v>
      </c>
      <c r="H20" s="28">
        <v>0.1</v>
      </c>
      <c r="I20" s="28">
        <v>0.1</v>
      </c>
      <c r="J20" s="28">
        <v>0.1</v>
      </c>
    </row>
    <row r="23" spans="1:5" ht="15">
      <c r="A23" s="29" t="s">
        <v>72</v>
      </c>
      <c r="B23" s="29"/>
      <c r="C23" s="29"/>
      <c r="D23" s="20"/>
      <c r="E23" s="1"/>
    </row>
    <row r="25" spans="2:10" s="12" customFormat="1" ht="12.75">
      <c r="B25" s="20" t="s">
        <v>60</v>
      </c>
      <c r="C25" s="20"/>
      <c r="D25" s="20"/>
      <c r="E25" s="20"/>
      <c r="F25" s="30">
        <f>F10*F11</f>
        <v>427500</v>
      </c>
      <c r="G25" s="30">
        <f>G10*G11</f>
        <v>448875</v>
      </c>
      <c r="H25" s="30">
        <f>H10*H11</f>
        <v>471318.75</v>
      </c>
      <c r="I25" s="30">
        <f>I10*I11</f>
        <v>494884.6875</v>
      </c>
      <c r="J25" s="30">
        <f>J10*J11</f>
        <v>519628.921875</v>
      </c>
    </row>
    <row r="26" spans="2:10" s="12" customFormat="1" ht="12.75">
      <c r="B26" s="20" t="s">
        <v>61</v>
      </c>
      <c r="C26" s="20"/>
      <c r="D26" s="20"/>
      <c r="E26" s="20"/>
      <c r="F26" s="20">
        <f>0.6*F25</f>
        <v>256500</v>
      </c>
      <c r="G26" s="20">
        <f>0.6*G25</f>
        <v>269325</v>
      </c>
      <c r="H26" s="20">
        <f>0.6*H25</f>
        <v>282791.25</v>
      </c>
      <c r="I26" s="20">
        <f>0.6*I25</f>
        <v>296930.8125</v>
      </c>
      <c r="J26" s="20">
        <f>0.6*J25</f>
        <v>311777.35312499997</v>
      </c>
    </row>
    <row r="27" spans="2:10" ht="12.75">
      <c r="B27" s="15" t="s">
        <v>27</v>
      </c>
      <c r="C27" s="15"/>
      <c r="D27" s="15"/>
      <c r="E27" s="15"/>
      <c r="F27" s="15">
        <f>F16</f>
        <v>160000</v>
      </c>
      <c r="G27" s="15">
        <f>G16</f>
        <v>160000</v>
      </c>
      <c r="H27" s="15">
        <f>H16</f>
        <v>160000</v>
      </c>
      <c r="I27" s="15">
        <f>I16</f>
        <v>160000</v>
      </c>
      <c r="J27" s="15">
        <f>J16</f>
        <v>160000</v>
      </c>
    </row>
    <row r="28" spans="2:10" s="10" customFormat="1" ht="12.75">
      <c r="B28" s="20" t="s">
        <v>62</v>
      </c>
      <c r="C28" s="20"/>
      <c r="D28" s="20"/>
      <c r="E28" s="20"/>
      <c r="F28" s="30">
        <f>F25-F26-F27</f>
        <v>11000</v>
      </c>
      <c r="G28" s="30">
        <f>G25-G26-G27</f>
        <v>19550</v>
      </c>
      <c r="H28" s="30">
        <f>H25-H26-H27</f>
        <v>28527.5</v>
      </c>
      <c r="I28" s="30">
        <f>I25-I26-I27</f>
        <v>37953.875</v>
      </c>
      <c r="J28" s="30">
        <f>J25-J26-J27</f>
        <v>47851.568750000035</v>
      </c>
    </row>
    <row r="29" spans="2:10" s="10" customFormat="1" ht="12.75">
      <c r="B29" s="15" t="s">
        <v>63</v>
      </c>
      <c r="C29" s="15"/>
      <c r="D29" s="15"/>
      <c r="E29" s="20"/>
      <c r="F29" s="20">
        <f>F28*F13</f>
        <v>4400</v>
      </c>
      <c r="G29" s="30">
        <f>G28*G13</f>
        <v>7820</v>
      </c>
      <c r="H29" s="30">
        <f>H28*H13</f>
        <v>11411</v>
      </c>
      <c r="I29" s="30">
        <f>I28*I13</f>
        <v>15181.550000000001</v>
      </c>
      <c r="J29" s="30">
        <f>J28*J13</f>
        <v>19140.627500000013</v>
      </c>
    </row>
    <row r="30" spans="2:10" s="13" customFormat="1" ht="12.75">
      <c r="B30" s="20" t="s">
        <v>64</v>
      </c>
      <c r="C30" s="20"/>
      <c r="D30" s="20"/>
      <c r="E30" s="20"/>
      <c r="F30" s="30">
        <f>F28-F29</f>
        <v>6600</v>
      </c>
      <c r="G30" s="30">
        <f>G28-G29</f>
        <v>11730</v>
      </c>
      <c r="H30" s="30">
        <f>H28-H29</f>
        <v>17116.5</v>
      </c>
      <c r="I30" s="30">
        <f>I28-I29</f>
        <v>22772.324999999997</v>
      </c>
      <c r="J30" s="30">
        <f>J28-J29</f>
        <v>28710.94125000002</v>
      </c>
    </row>
    <row r="31" spans="2:10" ht="12.75">
      <c r="B31" s="15"/>
      <c r="C31" s="15"/>
      <c r="D31" s="15"/>
      <c r="E31" s="15"/>
      <c r="F31" s="15"/>
      <c r="G31" s="15"/>
      <c r="H31" s="15"/>
      <c r="I31" s="15"/>
      <c r="J31" s="15"/>
    </row>
    <row r="32" spans="1:2" ht="12.75">
      <c r="A32" s="29" t="s">
        <v>73</v>
      </c>
      <c r="B32" s="29"/>
    </row>
    <row r="33" spans="2:10" ht="12.75">
      <c r="B33" s="15" t="s">
        <v>74</v>
      </c>
      <c r="C33" s="15"/>
      <c r="D33" s="15"/>
      <c r="E33" s="15"/>
      <c r="F33" s="18">
        <f>F30+F17</f>
        <v>46600</v>
      </c>
      <c r="G33" s="18">
        <f>G30+G17</f>
        <v>51730</v>
      </c>
      <c r="H33" s="18">
        <f>H30+H17</f>
        <v>57116.5</v>
      </c>
      <c r="I33" s="18">
        <f>I30+I17</f>
        <v>62772.325</v>
      </c>
      <c r="J33" s="18">
        <f>J30+J17</f>
        <v>68710.94125000002</v>
      </c>
    </row>
    <row r="34" spans="2:10" ht="12.75">
      <c r="B34" s="15" t="s">
        <v>67</v>
      </c>
      <c r="C34" s="15"/>
      <c r="D34" s="15"/>
      <c r="E34" s="15">
        <f aca="true" t="shared" si="0" ref="E34:J34">E14</f>
        <v>200000</v>
      </c>
      <c r="F34" s="15">
        <f t="shared" si="0"/>
        <v>0</v>
      </c>
      <c r="G34" s="15">
        <f t="shared" si="0"/>
        <v>0</v>
      </c>
      <c r="H34" s="15">
        <f t="shared" si="0"/>
        <v>0</v>
      </c>
      <c r="I34" s="15">
        <f t="shared" si="0"/>
        <v>0</v>
      </c>
      <c r="J34" s="15">
        <f t="shared" si="0"/>
        <v>0</v>
      </c>
    </row>
    <row r="35" spans="2:10" s="9" customFormat="1" ht="12.75">
      <c r="B35" s="15" t="s">
        <v>31</v>
      </c>
      <c r="C35" s="15"/>
      <c r="D35" s="15"/>
      <c r="E35" s="15">
        <v>-200000</v>
      </c>
      <c r="F35" s="18">
        <f>F33+F34</f>
        <v>46600</v>
      </c>
      <c r="G35" s="18">
        <f>G33+G34</f>
        <v>51730</v>
      </c>
      <c r="H35" s="18">
        <f>H33+H34</f>
        <v>57116.5</v>
      </c>
      <c r="I35" s="18">
        <f>I33+I34</f>
        <v>62772.325</v>
      </c>
      <c r="J35" s="18">
        <f>J33+J34</f>
        <v>68710.94125000002</v>
      </c>
    </row>
    <row r="36" spans="2:10" ht="12.75">
      <c r="B36" s="15" t="s">
        <v>68</v>
      </c>
      <c r="C36" s="15"/>
      <c r="D36" s="15"/>
      <c r="E36" s="15">
        <f aca="true" t="shared" si="1" ref="E36:J36">1/(1+0.1)^E5</f>
        <v>1</v>
      </c>
      <c r="F36" s="15">
        <f t="shared" si="1"/>
        <v>0.9090909090909091</v>
      </c>
      <c r="G36" s="15">
        <f t="shared" si="1"/>
        <v>0.8264462809917354</v>
      </c>
      <c r="H36" s="15">
        <f t="shared" si="1"/>
        <v>0.7513148009015775</v>
      </c>
      <c r="I36" s="15">
        <f t="shared" si="1"/>
        <v>0.6830134553650705</v>
      </c>
      <c r="J36" s="15">
        <f t="shared" si="1"/>
        <v>0.6209213230591549</v>
      </c>
    </row>
    <row r="37" spans="2:10" ht="12.75">
      <c r="B37" s="15" t="s">
        <v>50</v>
      </c>
      <c r="C37" s="15"/>
      <c r="D37" s="15"/>
      <c r="E37" s="15">
        <f aca="true" t="shared" si="2" ref="E37:J37">E35*E36</f>
        <v>-200000</v>
      </c>
      <c r="F37" s="15">
        <f t="shared" si="2"/>
        <v>42363.63636363636</v>
      </c>
      <c r="G37" s="15">
        <f t="shared" si="2"/>
        <v>42752.06611570247</v>
      </c>
      <c r="H37" s="15">
        <f t="shared" si="2"/>
        <v>42912.471825694956</v>
      </c>
      <c r="I37" s="15">
        <f t="shared" si="2"/>
        <v>42874.3425995492</v>
      </c>
      <c r="J37" s="15">
        <f t="shared" si="2"/>
        <v>42664.08854958988</v>
      </c>
    </row>
    <row r="38" spans="2:10" ht="12.75">
      <c r="B38" s="15" t="s">
        <v>75</v>
      </c>
      <c r="C38" s="15"/>
      <c r="D38" s="15"/>
      <c r="E38" s="15"/>
      <c r="F38" s="15">
        <f>E37+F37</f>
        <v>-157636.36363636365</v>
      </c>
      <c r="G38" s="15">
        <f>F38+G37</f>
        <v>-114884.29752066117</v>
      </c>
      <c r="H38" s="15">
        <f>G38+H37</f>
        <v>-71971.82569496622</v>
      </c>
      <c r="I38" s="15">
        <f>H38+I37</f>
        <v>-29097.483095417017</v>
      </c>
      <c r="J38" s="40">
        <f>I38+J37</f>
        <v>13566.605454172859</v>
      </c>
    </row>
    <row r="40" spans="1:2" ht="12.75">
      <c r="A40" s="6"/>
      <c r="B40" s="8"/>
    </row>
    <row r="41" ht="13.5" thickBot="1"/>
    <row r="42" spans="1:7" ht="13.5" thickBot="1">
      <c r="A42" s="50" t="s">
        <v>18</v>
      </c>
      <c r="B42" s="51">
        <v>13566.605454172859</v>
      </c>
      <c r="D42" s="52">
        <f>IRR(E35:J35,0.16)</f>
        <v>0.12448308376538386</v>
      </c>
      <c r="E42" s="53" t="s">
        <v>32</v>
      </c>
      <c r="G42" s="54">
        <f>IRR(E35:J35)</f>
        <v>0.12448308376538386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2:E10"/>
  <sheetViews>
    <sheetView zoomScale="220" zoomScaleNormal="220" zoomScalePageLayoutView="0" workbookViewId="0" topLeftCell="A1">
      <selection activeCell="E11" sqref="E11"/>
    </sheetView>
  </sheetViews>
  <sheetFormatPr defaultColWidth="9.140625" defaultRowHeight="12.75"/>
  <sheetData>
    <row r="2" spans="4:5" ht="12.75">
      <c r="D2" s="15" t="s">
        <v>52</v>
      </c>
      <c r="E2" s="15" t="s">
        <v>84</v>
      </c>
    </row>
    <row r="3" spans="3:5" ht="12.75">
      <c r="C3">
        <v>9</v>
      </c>
      <c r="D3">
        <v>-8846.59</v>
      </c>
      <c r="E3">
        <v>8.37</v>
      </c>
    </row>
    <row r="4" spans="3:5" ht="12.75">
      <c r="C4">
        <v>8</v>
      </c>
      <c r="D4">
        <v>-53673</v>
      </c>
      <c r="E4" s="66">
        <v>-0.004</v>
      </c>
    </row>
    <row r="5" spans="3:5" ht="12.75">
      <c r="C5">
        <v>7</v>
      </c>
      <c r="D5">
        <v>-98499</v>
      </c>
      <c r="E5" s="66">
        <v>-0.104</v>
      </c>
    </row>
    <row r="6" spans="3:5" ht="12.75">
      <c r="C6">
        <v>11</v>
      </c>
      <c r="D6">
        <v>80806.18</v>
      </c>
      <c r="E6" s="64">
        <v>0.24</v>
      </c>
    </row>
    <row r="7" spans="3:5" ht="12.75">
      <c r="C7">
        <v>12</v>
      </c>
      <c r="D7">
        <v>125632</v>
      </c>
      <c r="E7" s="64">
        <v>0.31</v>
      </c>
    </row>
    <row r="8" spans="3:5" ht="12.75">
      <c r="C8">
        <v>13</v>
      </c>
      <c r="D8">
        <v>170459</v>
      </c>
      <c r="E8" s="66">
        <v>0.377</v>
      </c>
    </row>
    <row r="9" spans="3:5" ht="12.75">
      <c r="C9">
        <v>14</v>
      </c>
      <c r="D9">
        <v>215285</v>
      </c>
      <c r="E9" s="64">
        <v>0.44</v>
      </c>
    </row>
    <row r="10" spans="3:5" ht="12.75">
      <c r="C10">
        <v>6</v>
      </c>
      <c r="D10">
        <v>-143325</v>
      </c>
      <c r="E10" s="66">
        <v>-0.226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ISEG LisbonSchool Eco&amp;Manag Universidade de Lisboa</cp:lastModifiedBy>
  <dcterms:created xsi:type="dcterms:W3CDTF">2009-04-29T05:32:07Z</dcterms:created>
  <dcterms:modified xsi:type="dcterms:W3CDTF">2016-05-04T09:03:23Z</dcterms:modified>
  <cp:category/>
  <cp:version/>
  <cp:contentType/>
  <cp:contentStatus/>
</cp:coreProperties>
</file>