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ente\Desktop\"/>
    </mc:Choice>
  </mc:AlternateContent>
  <bookViews>
    <workbookView xWindow="90" yWindow="45" windowWidth="16260" windowHeight="5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 l="1"/>
  <c r="C30" i="1" l="1"/>
  <c r="C31" i="1" s="1"/>
  <c r="G27" i="1"/>
  <c r="F27" i="1"/>
  <c r="E27" i="1"/>
  <c r="D27" i="1"/>
  <c r="C27" i="1"/>
  <c r="D26" i="1"/>
  <c r="D25" i="1"/>
  <c r="E25" i="1"/>
  <c r="E26" i="1" s="1"/>
  <c r="F25" i="1"/>
  <c r="F26" i="1" s="1"/>
  <c r="G25" i="1"/>
  <c r="G26" i="1" s="1"/>
  <c r="D24" i="1"/>
  <c r="D28" i="1" s="1"/>
  <c r="C24" i="1"/>
  <c r="C28" i="1" s="1"/>
  <c r="G15" i="1"/>
  <c r="F15" i="1"/>
  <c r="E15" i="1"/>
  <c r="D15" i="1"/>
  <c r="C12" i="1"/>
  <c r="G12" i="1"/>
  <c r="F12" i="1"/>
  <c r="E12" i="1"/>
  <c r="D12" i="1"/>
  <c r="C10" i="1"/>
  <c r="C13" i="1" s="1"/>
  <c r="D9" i="1"/>
  <c r="D10" i="1" s="1"/>
  <c r="D13" i="1" s="1"/>
  <c r="C9" i="1"/>
  <c r="G8" i="1"/>
  <c r="G24" i="1" s="1"/>
  <c r="G28" i="1" s="1"/>
  <c r="F8" i="1"/>
  <c r="F24" i="1" s="1"/>
  <c r="F28" i="1" s="1"/>
  <c r="E8" i="1"/>
  <c r="E24" i="1" s="1"/>
  <c r="E28" i="1" s="1"/>
  <c r="D8" i="1"/>
  <c r="F9" i="1" l="1"/>
  <c r="F10" i="1" s="1"/>
  <c r="F13" i="1" s="1"/>
  <c r="H28" i="1"/>
  <c r="H26" i="1"/>
  <c r="E9" i="1"/>
  <c r="E10" i="1" s="1"/>
  <c r="E13" i="1" s="1"/>
  <c r="G9" i="1"/>
  <c r="G10" i="1" s="1"/>
  <c r="G13" i="1" s="1"/>
  <c r="H13" i="1" l="1"/>
  <c r="H9" i="1"/>
</calcChain>
</file>

<file path=xl/comments1.xml><?xml version="1.0" encoding="utf-8"?>
<comments xmlns="http://schemas.openxmlformats.org/spreadsheetml/2006/main">
  <authors>
    <author>Docentes do ISEG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Docentes do ISEG:</t>
        </r>
        <r>
          <rPr>
            <sz val="9"/>
            <color indexed="81"/>
            <rFont val="Tahoma"/>
            <family val="2"/>
          </rPr>
          <t xml:space="preserve">
In this case the exercise indicates how to compute it: "Taking into account the degree of risk aversion of the investors, the experts found that the coefficients of the certainty equivalent should decrease annually 5% from the end of the year zero." Other exercises ask for an alpha vector, and the student suggests  her/his expected certainty equivalent coefficients (cec). RULES: alpha t is always higher than alpha t+n; the cec vary between 1 and 0, being 1 certain when the CF is certain (it means that the risk of not-happen is ZERO.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Docentes do ISEG:</t>
        </r>
        <r>
          <rPr>
            <sz val="9"/>
            <color indexed="81"/>
            <rFont val="Tahoma"/>
            <family val="2"/>
          </rPr>
          <t xml:space="preserve">
See the textbook page 404-406 and others.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Docentes do ISEG:</t>
        </r>
        <r>
          <rPr>
            <sz val="9"/>
            <color indexed="81"/>
            <rFont val="Tahoma"/>
            <family val="2"/>
          </rPr>
          <t xml:space="preserve">
This is the Internal Rate of Return (IRR) of the project.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Docentes do ISEG:</t>
        </r>
        <r>
          <rPr>
            <sz val="9"/>
            <color indexed="81"/>
            <rFont val="Tahoma"/>
            <family val="2"/>
          </rPr>
          <t xml:space="preserve">
Note that usually the value computed is the PBP discounted. Whay is the PBP discounted better than the PBP non-discounted? For the same project what is longer, the PBP discounted or the non-discounted?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Docentes do ISEG:</t>
        </r>
        <r>
          <rPr>
            <sz val="9"/>
            <color indexed="81"/>
            <rFont val="Tahoma"/>
            <family val="2"/>
          </rPr>
          <t xml:space="preserve">
If you answer "3 years including year zero and 11.25 is not wrong". But you have to stress "including year zero".</t>
        </r>
      </text>
    </comment>
  </commentList>
</comments>
</file>

<file path=xl/sharedStrings.xml><?xml version="1.0" encoding="utf-8"?>
<sst xmlns="http://schemas.openxmlformats.org/spreadsheetml/2006/main" count="29" uniqueCount="26">
  <si>
    <t xml:space="preserve">Rfree </t>
  </si>
  <si>
    <t>?</t>
  </si>
  <si>
    <t>Fixed Capital Inv</t>
  </si>
  <si>
    <t>Working Capital</t>
  </si>
  <si>
    <t>Residual Value</t>
  </si>
  <si>
    <t>Operational CF</t>
  </si>
  <si>
    <t>Invest in Work Cap</t>
  </si>
  <si>
    <t>Global CF</t>
  </si>
  <si>
    <t>alfat x GCF</t>
  </si>
  <si>
    <t>alfat x CFG_discounted</t>
  </si>
  <si>
    <t xml:space="preserve">11,25 months </t>
  </si>
  <si>
    <t>Modified IRR</t>
  </si>
  <si>
    <t>NPV considering e. coeff=</t>
  </si>
  <si>
    <t>Years? 2 years  Months?</t>
  </si>
  <si>
    <t>Total costs of investment</t>
  </si>
  <si>
    <t>reinvestment coeff</t>
  </si>
  <si>
    <t>reinvested Op. CF</t>
  </si>
  <si>
    <t xml:space="preserve">discount coeff </t>
  </si>
  <si>
    <t xml:space="preserve">Total Investment discounted </t>
  </si>
  <si>
    <t>ratio</t>
  </si>
  <si>
    <t>GCF accumulated (non-discounted)</t>
  </si>
  <si>
    <t>discount coeff with Rf</t>
  </si>
  <si>
    <t xml:space="preserve">eq coeff alpha </t>
  </si>
  <si>
    <t>Payback period NOT DISCOUNTED</t>
  </si>
  <si>
    <t>NOTE:</t>
  </si>
  <si>
    <t>SEE the exercise  (pdf in Aquila)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</si>
</sst>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3" borderId="0" xfId="0" applyFill="1"/>
    <xf numFmtId="0" fontId="4" fillId="0" borderId="0" xfId="0" applyFont="1"/>
    <xf numFmtId="0" fontId="2" fillId="3" borderId="0" xfId="0" applyFont="1" applyFill="1"/>
    <xf numFmtId="0" fontId="4" fillId="3" borderId="0" xfId="0" applyFont="1" applyFill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3" fillId="0" borderId="1" xfId="0" applyFont="1" applyBorder="1"/>
    <xf numFmtId="3" fontId="3" fillId="0" borderId="1" xfId="0" applyNumberFormat="1" applyFont="1" applyBorder="1"/>
    <xf numFmtId="3" fontId="4" fillId="0" borderId="0" xfId="0" applyNumberFormat="1" applyFont="1"/>
    <xf numFmtId="0" fontId="7" fillId="0" borderId="1" xfId="0" applyFont="1" applyBorder="1"/>
    <xf numFmtId="3" fontId="4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/>
    <xf numFmtId="0" fontId="8" fillId="0" borderId="0" xfId="0" applyFont="1"/>
    <xf numFmtId="164" fontId="8" fillId="2" borderId="0" xfId="0" applyNumberFormat="1" applyFont="1" applyFill="1"/>
    <xf numFmtId="164" fontId="8" fillId="0" borderId="0" xfId="0" applyNumberFormat="1" applyFont="1"/>
    <xf numFmtId="10" fontId="2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9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abSelected="1" zoomScale="200" zoomScaleNormal="200" workbookViewId="0">
      <selection activeCell="A4" sqref="A4"/>
    </sheetView>
  </sheetViews>
  <sheetFormatPr defaultRowHeight="15" x14ac:dyDescent="0.25"/>
  <cols>
    <col min="1" max="1" width="5.140625" customWidth="1"/>
    <col min="2" max="2" width="25.140625" customWidth="1"/>
  </cols>
  <sheetData>
    <row r="1" spans="1:8" x14ac:dyDescent="0.25">
      <c r="A1" t="s">
        <v>25</v>
      </c>
    </row>
    <row r="2" spans="1:8" x14ac:dyDescent="0.25">
      <c r="B2" s="10"/>
      <c r="C2" s="10">
        <v>0</v>
      </c>
      <c r="D2" s="10">
        <v>1</v>
      </c>
      <c r="E2" s="10">
        <v>2</v>
      </c>
      <c r="F2" s="10">
        <v>3</v>
      </c>
      <c r="G2" s="10">
        <v>4</v>
      </c>
    </row>
    <row r="3" spans="1:8" s="7" customFormat="1" x14ac:dyDescent="0.25">
      <c r="B3" s="14" t="s">
        <v>2</v>
      </c>
      <c r="C3" s="15">
        <v>2000</v>
      </c>
      <c r="D3" s="15">
        <v>500</v>
      </c>
      <c r="E3" s="16"/>
      <c r="F3" s="16"/>
      <c r="G3" s="16"/>
    </row>
    <row r="4" spans="1:8" x14ac:dyDescent="0.25">
      <c r="B4" s="11" t="s">
        <v>3</v>
      </c>
      <c r="C4" s="12">
        <v>0</v>
      </c>
      <c r="D4" s="12">
        <v>100</v>
      </c>
      <c r="E4" s="12">
        <v>100</v>
      </c>
      <c r="F4" s="12">
        <v>500</v>
      </c>
      <c r="G4" s="12">
        <v>500</v>
      </c>
    </row>
    <row r="5" spans="1:8" s="7" customFormat="1" x14ac:dyDescent="0.25">
      <c r="B5" s="17" t="s">
        <v>4</v>
      </c>
      <c r="C5" s="16"/>
      <c r="D5" s="16"/>
      <c r="E5" s="16"/>
      <c r="F5" s="16"/>
      <c r="G5" s="16">
        <v>1100</v>
      </c>
    </row>
    <row r="6" spans="1:8" s="7" customFormat="1" x14ac:dyDescent="0.25">
      <c r="B6" s="17" t="s">
        <v>5</v>
      </c>
      <c r="C6" s="16"/>
      <c r="D6" s="16">
        <v>500</v>
      </c>
      <c r="E6" s="16">
        <v>600</v>
      </c>
      <c r="F6" s="16">
        <v>2000</v>
      </c>
      <c r="G6" s="16">
        <v>2600</v>
      </c>
    </row>
    <row r="7" spans="1:8" s="18" customFormat="1" x14ac:dyDescent="0.25">
      <c r="B7" s="18" t="s">
        <v>22</v>
      </c>
      <c r="C7" s="19">
        <v>1</v>
      </c>
      <c r="D7" s="20">
        <v>0.95</v>
      </c>
      <c r="E7" s="20">
        <v>0.9</v>
      </c>
      <c r="F7" s="20">
        <v>0.85</v>
      </c>
      <c r="G7" s="20">
        <v>0.8</v>
      </c>
      <c r="H7" s="18" t="s">
        <v>24</v>
      </c>
    </row>
    <row r="8" spans="1:8" s="7" customFormat="1" x14ac:dyDescent="0.25">
      <c r="B8" s="4" t="s">
        <v>6</v>
      </c>
      <c r="C8" s="4">
        <v>0</v>
      </c>
      <c r="D8" s="13">
        <f>D4-C4</f>
        <v>100</v>
      </c>
      <c r="E8" s="13">
        <f t="shared" ref="E8:G8" si="0">E4-D4</f>
        <v>0</v>
      </c>
      <c r="F8" s="13">
        <f t="shared" si="0"/>
        <v>400</v>
      </c>
      <c r="G8" s="13">
        <f t="shared" si="0"/>
        <v>0</v>
      </c>
    </row>
    <row r="9" spans="1:8" s="22" customFormat="1" x14ac:dyDescent="0.25">
      <c r="B9" s="22" t="s">
        <v>7</v>
      </c>
      <c r="C9" s="23">
        <f>-C3-C8+C6+C5</f>
        <v>-2000</v>
      </c>
      <c r="D9" s="23">
        <f t="shared" ref="D9:G9" si="1">-D3-D8+D6+D5</f>
        <v>-100</v>
      </c>
      <c r="E9" s="23">
        <f t="shared" si="1"/>
        <v>600</v>
      </c>
      <c r="F9" s="23">
        <f t="shared" si="1"/>
        <v>1600</v>
      </c>
      <c r="G9" s="23">
        <f t="shared" si="1"/>
        <v>3700</v>
      </c>
      <c r="H9" s="25">
        <f>IRR(C9:G9)</f>
        <v>0.35377084975655881</v>
      </c>
    </row>
    <row r="10" spans="1:8" x14ac:dyDescent="0.25">
      <c r="B10" s="2" t="s">
        <v>8</v>
      </c>
      <c r="C10" s="2">
        <f>C7*C9</f>
        <v>-2000</v>
      </c>
      <c r="D10" s="2">
        <f t="shared" ref="D10:G10" si="2">D7*D9</f>
        <v>-95</v>
      </c>
      <c r="E10" s="2">
        <f t="shared" si="2"/>
        <v>540</v>
      </c>
      <c r="F10" s="2">
        <f t="shared" si="2"/>
        <v>1360</v>
      </c>
      <c r="G10" s="2">
        <f t="shared" si="2"/>
        <v>2960</v>
      </c>
    </row>
    <row r="11" spans="1:8" x14ac:dyDescent="0.25">
      <c r="B11" t="s">
        <v>0</v>
      </c>
      <c r="C11">
        <v>0.05</v>
      </c>
      <c r="D11">
        <v>0.05</v>
      </c>
      <c r="E11">
        <v>0.05</v>
      </c>
      <c r="F11">
        <v>0.05</v>
      </c>
      <c r="G11">
        <v>0.05</v>
      </c>
    </row>
    <row r="12" spans="1:8" x14ac:dyDescent="0.25">
      <c r="B12" t="s">
        <v>21</v>
      </c>
      <c r="C12" s="7">
        <f>1/ (1+0.05)^0</f>
        <v>1</v>
      </c>
      <c r="D12">
        <f>1/ (1+0.05)^1</f>
        <v>0.95238095238095233</v>
      </c>
      <c r="E12">
        <f>1/ (1+0.05)^2</f>
        <v>0.90702947845804982</v>
      </c>
      <c r="F12">
        <f xml:space="preserve"> 1/(1+0.05)^3</f>
        <v>0.86383759853147601</v>
      </c>
      <c r="G12">
        <f>1/ (1+0.05)^4</f>
        <v>0.82270247479188197</v>
      </c>
    </row>
    <row r="13" spans="1:8" x14ac:dyDescent="0.25">
      <c r="B13" s="3" t="s">
        <v>9</v>
      </c>
      <c r="C13" s="3">
        <f>C10*C12</f>
        <v>-2000</v>
      </c>
      <c r="D13" s="3">
        <f t="shared" ref="D13:G13" si="3">D10*D12</f>
        <v>-90.476190476190467</v>
      </c>
      <c r="E13" s="3">
        <f t="shared" si="3"/>
        <v>489.79591836734693</v>
      </c>
      <c r="F13" s="3">
        <f t="shared" si="3"/>
        <v>1174.8191340028075</v>
      </c>
      <c r="G13" s="3">
        <f t="shared" si="3"/>
        <v>2435.1993253839705</v>
      </c>
      <c r="H13" s="5">
        <f>SUM(C13:G13)</f>
        <v>2009.3381872779346</v>
      </c>
    </row>
    <row r="14" spans="1:8" x14ac:dyDescent="0.25">
      <c r="B14" s="4" t="s">
        <v>12</v>
      </c>
      <c r="C14" s="6">
        <v>2009.3381872779346</v>
      </c>
    </row>
    <row r="15" spans="1:8" s="24" customFormat="1" x14ac:dyDescent="0.25">
      <c r="B15" s="24" t="s">
        <v>20</v>
      </c>
      <c r="C15" s="4">
        <v>-2000</v>
      </c>
      <c r="D15" s="4">
        <f>-2000-100</f>
        <v>-2100</v>
      </c>
      <c r="E15" s="4">
        <f>-2100+600</f>
        <v>-1500</v>
      </c>
      <c r="F15" s="9">
        <f>-1500+1600</f>
        <v>100</v>
      </c>
      <c r="G15" s="9">
        <f>100+3700</f>
        <v>3800</v>
      </c>
    </row>
    <row r="16" spans="1:8" x14ac:dyDescent="0.25">
      <c r="B16" t="s">
        <v>23</v>
      </c>
    </row>
    <row r="17" spans="2:8" x14ac:dyDescent="0.25">
      <c r="C17" t="s">
        <v>13</v>
      </c>
    </row>
    <row r="18" spans="2:8" x14ac:dyDescent="0.25">
      <c r="B18" s="8" t="s">
        <v>10</v>
      </c>
      <c r="D18">
        <v>1600</v>
      </c>
      <c r="E18">
        <v>12</v>
      </c>
    </row>
    <row r="19" spans="2:8" x14ac:dyDescent="0.25">
      <c r="D19">
        <v>1500</v>
      </c>
      <c r="E19" t="s">
        <v>1</v>
      </c>
    </row>
    <row r="20" spans="2:8" x14ac:dyDescent="0.25">
      <c r="D20">
        <f>(1500*12)/1600</f>
        <v>11.25</v>
      </c>
    </row>
    <row r="21" spans="2:8" x14ac:dyDescent="0.25">
      <c r="B21" t="s">
        <v>11</v>
      </c>
    </row>
    <row r="22" spans="2:8" x14ac:dyDescent="0.25">
      <c r="B22" t="s">
        <v>5</v>
      </c>
      <c r="C22" s="1"/>
      <c r="D22" s="1">
        <v>500</v>
      </c>
      <c r="E22" s="1">
        <v>600</v>
      </c>
      <c r="F22" s="1">
        <v>2000</v>
      </c>
      <c r="G22" s="1">
        <v>2600</v>
      </c>
    </row>
    <row r="23" spans="2:8" x14ac:dyDescent="0.25">
      <c r="B23" t="s">
        <v>4</v>
      </c>
      <c r="C23" s="1"/>
      <c r="D23" s="1"/>
      <c r="E23" s="1"/>
      <c r="F23" s="1"/>
      <c r="G23" s="1">
        <v>1100</v>
      </c>
    </row>
    <row r="24" spans="2:8" x14ac:dyDescent="0.25">
      <c r="B24" t="s">
        <v>14</v>
      </c>
      <c r="C24" s="1">
        <f>C3+C8</f>
        <v>2000</v>
      </c>
      <c r="D24" s="1">
        <f t="shared" ref="D24:G24" si="4">D3+D8</f>
        <v>600</v>
      </c>
      <c r="E24" s="1">
        <f t="shared" si="4"/>
        <v>0</v>
      </c>
      <c r="F24" s="1">
        <f t="shared" si="4"/>
        <v>400</v>
      </c>
      <c r="G24" s="1">
        <f t="shared" si="4"/>
        <v>0</v>
      </c>
    </row>
    <row r="25" spans="2:8" x14ac:dyDescent="0.25">
      <c r="B25" t="s">
        <v>15</v>
      </c>
      <c r="D25">
        <f>(1+0.06)^3</f>
        <v>1.1910160000000003</v>
      </c>
      <c r="E25">
        <f>(1+0.06)^2</f>
        <v>1.1236000000000002</v>
      </c>
      <c r="F25">
        <f>(1+0.06)^1</f>
        <v>1.06</v>
      </c>
      <c r="G25" s="7">
        <f>(1+0.06)^0</f>
        <v>1</v>
      </c>
    </row>
    <row r="26" spans="2:8" x14ac:dyDescent="0.25">
      <c r="B26" t="s">
        <v>16</v>
      </c>
      <c r="C26">
        <v>0</v>
      </c>
      <c r="D26">
        <f>D22*D25</f>
        <v>595.50800000000015</v>
      </c>
      <c r="E26">
        <f t="shared" ref="E26:F26" si="5">E22*E25</f>
        <v>674.16000000000008</v>
      </c>
      <c r="F26">
        <f t="shared" si="5"/>
        <v>2120</v>
      </c>
      <c r="G26">
        <f>(G22+G23)*G25</f>
        <v>3700</v>
      </c>
      <c r="H26" s="3">
        <f>SUM(C26:G26)</f>
        <v>7089.6679999999997</v>
      </c>
    </row>
    <row r="27" spans="2:8" x14ac:dyDescent="0.25">
      <c r="B27" t="s">
        <v>17</v>
      </c>
      <c r="C27" s="7">
        <f>1/(1+0.09)^0</f>
        <v>1</v>
      </c>
      <c r="D27">
        <f>1/(1+0.09)^1</f>
        <v>0.9174311926605504</v>
      </c>
      <c r="E27">
        <f>1/(1+0.09)^2</f>
        <v>0.84167999326655996</v>
      </c>
      <c r="F27">
        <f>1/(1+0.09)^3</f>
        <v>0.77218348006106419</v>
      </c>
      <c r="G27">
        <f>1/(1+0.09)^4</f>
        <v>0.7084252110651964</v>
      </c>
    </row>
    <row r="28" spans="2:8" x14ac:dyDescent="0.25">
      <c r="B28" t="s">
        <v>18</v>
      </c>
      <c r="C28">
        <f>C24*C27</f>
        <v>2000</v>
      </c>
      <c r="D28">
        <f t="shared" ref="D28:G28" si="6">D24*D27</f>
        <v>550.45871559633019</v>
      </c>
      <c r="E28">
        <f t="shared" si="6"/>
        <v>0</v>
      </c>
      <c r="F28">
        <f t="shared" si="6"/>
        <v>308.8733920244257</v>
      </c>
      <c r="G28">
        <f t="shared" si="6"/>
        <v>0</v>
      </c>
      <c r="H28" s="3">
        <f>SUM(C28:G28)</f>
        <v>2859.3321076207558</v>
      </c>
    </row>
    <row r="30" spans="2:8" x14ac:dyDescent="0.25">
      <c r="B30" t="s">
        <v>19</v>
      </c>
      <c r="C30">
        <f>7089.67/2859.33</f>
        <v>2.4794864531201366</v>
      </c>
    </row>
    <row r="31" spans="2:8" x14ac:dyDescent="0.25">
      <c r="C31">
        <f>C30^0.25</f>
        <v>1.2548460124904186</v>
      </c>
    </row>
    <row r="32" spans="2:8" x14ac:dyDescent="0.25">
      <c r="B32" t="s">
        <v>11</v>
      </c>
      <c r="C32" s="21">
        <v>0.25490000000000002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do ISEG</dc:creator>
  <cp:lastModifiedBy>Docentes do ISEG</cp:lastModifiedBy>
  <dcterms:created xsi:type="dcterms:W3CDTF">2013-05-22T10:45:24Z</dcterms:created>
  <dcterms:modified xsi:type="dcterms:W3CDTF">2016-05-11T11:23:19Z</dcterms:modified>
</cp:coreProperties>
</file>