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\Desktop\"/>
    </mc:Choice>
  </mc:AlternateContent>
  <bookViews>
    <workbookView xWindow="0" yWindow="0" windowWidth="16392" windowHeight="5832"/>
  </bookViews>
  <sheets>
    <sheet name="2015" sheetId="1" r:id="rId1"/>
    <sheet name="0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H45" i="2"/>
  <c r="G44" i="2"/>
  <c r="F43" i="2"/>
  <c r="E42" i="2"/>
  <c r="D41" i="2"/>
  <c r="C28" i="2"/>
  <c r="J25" i="2"/>
  <c r="C14" i="2"/>
  <c r="I12" i="2"/>
  <c r="I10" i="2"/>
  <c r="H10" i="2"/>
  <c r="G10" i="2"/>
  <c r="F10" i="2"/>
  <c r="E10" i="2"/>
  <c r="H9" i="2"/>
  <c r="G9" i="2"/>
  <c r="F9" i="2"/>
  <c r="E9" i="2"/>
  <c r="I9" i="2"/>
  <c r="C55" i="1"/>
  <c r="C54" i="1"/>
  <c r="C33" i="1"/>
  <c r="C32" i="1"/>
  <c r="F69" i="1" l="1"/>
  <c r="G69" i="1" s="1"/>
  <c r="H69" i="1" s="1"/>
  <c r="I69" i="1" s="1"/>
  <c r="E69" i="1"/>
  <c r="C57" i="1"/>
  <c r="G50" i="1"/>
  <c r="H50" i="1" s="1"/>
  <c r="I50" i="1" s="1"/>
  <c r="F50" i="1"/>
  <c r="E50" i="1"/>
  <c r="I49" i="1"/>
  <c r="H49" i="1"/>
  <c r="G49" i="1"/>
  <c r="F49" i="1"/>
  <c r="E49" i="1"/>
  <c r="D49" i="1"/>
  <c r="I48" i="1"/>
  <c r="H48" i="1"/>
  <c r="G48" i="1"/>
  <c r="F48" i="1"/>
  <c r="E48" i="1"/>
  <c r="D48" i="1"/>
  <c r="C34" i="1"/>
  <c r="G27" i="1"/>
  <c r="H27" i="1" s="1"/>
  <c r="I27" i="1" s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<sst xmlns="http://schemas.openxmlformats.org/spreadsheetml/2006/main" count="83" uniqueCount="71">
  <si>
    <t>AFTER COMPUTING THE CASH FLOW WE HAVE TO  EVALUATE THE PROJECT(S)</t>
  </si>
  <si>
    <t>Advantages and disadvantages of each methodology</t>
  </si>
  <si>
    <t>Methodology? (e.g. NPV and IRR)</t>
  </si>
  <si>
    <t>General criteria to select a methodology:</t>
  </si>
  <si>
    <t>ALL the cash-flows must be included  (e.g. Payback period DOES NOT include in general ALL the cash flows)</t>
  </si>
  <si>
    <t>The time value of the money must be considered (e.g. the values must be discounted)</t>
  </si>
  <si>
    <t xml:space="preserve">NET PRESENT VALUE </t>
  </si>
  <si>
    <t>Sum of the discounted global cash flow for each year</t>
  </si>
  <si>
    <t>Assumption: all the cashflows are reinvested at the rate k (it means WACC)</t>
  </si>
  <si>
    <t>criteria?</t>
  </si>
  <si>
    <t>NPV&gt;0</t>
  </si>
  <si>
    <t>accepted</t>
  </si>
  <si>
    <t>NPV&lt;0</t>
  </si>
  <si>
    <t>rejected</t>
  </si>
  <si>
    <t>NPV=0</t>
  </si>
  <si>
    <t>neutal</t>
  </si>
  <si>
    <t>Examples which show the relation between the NPV and the discount rate and the way two projects can be compared</t>
  </si>
  <si>
    <t>PROJECT A</t>
  </si>
  <si>
    <t>GCF</t>
  </si>
  <si>
    <t>WACC=0,08</t>
  </si>
  <si>
    <t>discntcoeff</t>
  </si>
  <si>
    <t>GCFpvACCUMULATED</t>
  </si>
  <si>
    <t>GCF presvalue (GCFpv)</t>
  </si>
  <si>
    <t>NPV=117,927</t>
  </si>
  <si>
    <t>using the excel formula:</t>
  </si>
  <si>
    <t xml:space="preserve">How is NPV affected by the changes in discount rate? </t>
  </si>
  <si>
    <t>discount</t>
  </si>
  <si>
    <t>NPV</t>
  </si>
  <si>
    <t>discount rate</t>
  </si>
  <si>
    <t>=IRR'</t>
  </si>
  <si>
    <t>PROJECT B</t>
  </si>
  <si>
    <t>NPV=118,19</t>
  </si>
  <si>
    <t>NPV Proj A</t>
  </si>
  <si>
    <t>NPV Proj B</t>
  </si>
  <si>
    <t>IRR (project B)</t>
  </si>
  <si>
    <t>Calculation of Payback period of Project A (discounted and not discounted)</t>
  </si>
  <si>
    <t>NOT DISCOUNTED</t>
  </si>
  <si>
    <t>GCF accumulated (NOT disct)</t>
  </si>
  <si>
    <t xml:space="preserve">DISCOUNTED Paybackperiod </t>
  </si>
  <si>
    <t>by formula</t>
  </si>
  <si>
    <t>Modified Internal Rate of Return</t>
  </si>
  <si>
    <t xml:space="preserve">Project A </t>
  </si>
  <si>
    <t>Disc rate=</t>
  </si>
  <si>
    <t>Reeinv.rate</t>
  </si>
  <si>
    <t>Coeff of capititalization</t>
  </si>
  <si>
    <t>GCF capitalized (invested)</t>
  </si>
  <si>
    <t>Cash Flow yr 0(Cost of Inv yr0)</t>
  </si>
  <si>
    <t>GCF Capitalized acc</t>
  </si>
  <si>
    <t>Modified IRR</t>
  </si>
  <si>
    <t>Profitability (or rentability index)</t>
  </si>
  <si>
    <t xml:space="preserve">NOTE: it can not be computed because the value for OCF (operational Cash Flow must be known </t>
  </si>
  <si>
    <t xml:space="preserve">If we assume </t>
  </si>
  <si>
    <t>Cost of Investment</t>
  </si>
  <si>
    <t>Operational Cash Flow</t>
  </si>
  <si>
    <t>we are able to compute the RI for project A</t>
  </si>
  <si>
    <t>RI=</t>
  </si>
  <si>
    <t>Operational Cash Flow (discounted)</t>
  </si>
  <si>
    <t>Operational Cash Flow Accumulated (disc)</t>
  </si>
  <si>
    <t>The next methodology is used to the study of the best duration for the project:</t>
  </si>
  <si>
    <t>It is not a method to select a project. Why?</t>
  </si>
  <si>
    <t xml:space="preserve">Additional information is necessary for project A. The value of the project when it closes in yr1, or yr 2, etc etc </t>
  </si>
  <si>
    <t>Residual Value for each yr (estimated; given)</t>
  </si>
  <si>
    <t>NPV0 (if it closes 0)</t>
  </si>
  <si>
    <t>NPV1 (if it closes in 1)</t>
  </si>
  <si>
    <t>NPV2 (if it closes yr2)</t>
  </si>
  <si>
    <t>NPV3 (if it closes yr3)</t>
  </si>
  <si>
    <t>NPV4</t>
  </si>
  <si>
    <t>NPV5</t>
  </si>
  <si>
    <t xml:space="preserve">Figure Profile of NPV of The Project A ssuming different durations </t>
  </si>
  <si>
    <t xml:space="preserve">NPV profile (diff dur) </t>
  </si>
  <si>
    <t>In this case (under the assumption we made) the duration of 3 years is the best. In some cases we are not able to comput the maximum.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</si>
</sst>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0" borderId="0" xfId="0" applyFont="1"/>
    <xf numFmtId="0" fontId="3" fillId="2" borderId="0" xfId="0" applyFont="1" applyFill="1"/>
    <xf numFmtId="9" fontId="0" fillId="0" borderId="0" xfId="0" applyNumberFormat="1"/>
    <xf numFmtId="0" fontId="0" fillId="3" borderId="0" xfId="0" applyFill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4" fillId="0" borderId="0" xfId="0" applyFont="1"/>
    <xf numFmtId="0" fontId="3" fillId="0" borderId="0" xfId="0" applyFont="1"/>
    <xf numFmtId="0" fontId="6" fillId="4" borderId="0" xfId="0" applyFont="1" applyFill="1"/>
    <xf numFmtId="164" fontId="6" fillId="4" borderId="0" xfId="0" applyNumberFormat="1" applyFont="1" applyFill="1"/>
    <xf numFmtId="9" fontId="6" fillId="4" borderId="0" xfId="0" applyNumberFormat="1" applyFont="1" applyFill="1"/>
    <xf numFmtId="0" fontId="6" fillId="4" borderId="0" xfId="0" quotePrefix="1" applyFont="1" applyFill="1"/>
    <xf numFmtId="164" fontId="7" fillId="4" borderId="0" xfId="0" applyNumberFormat="1" applyFont="1" applyFill="1"/>
    <xf numFmtId="0" fontId="5" fillId="0" borderId="0" xfId="0" applyFont="1"/>
    <xf numFmtId="0" fontId="8" fillId="0" borderId="0" xfId="0" applyFont="1"/>
    <xf numFmtId="10" fontId="0" fillId="2" borderId="0" xfId="0" applyNumberFormat="1" applyFill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NPV and discount Rate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'2015'!$D$37:$D$42</c:f>
              <c:numCache>
                <c:formatCode>0%</c:formatCode>
                <c:ptCount val="6"/>
                <c:pt idx="0">
                  <c:v>0.05</c:v>
                </c:pt>
                <c:pt idx="1">
                  <c:v>0.06</c:v>
                </c:pt>
                <c:pt idx="2">
                  <c:v>0.08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0.15</c:v>
                </c:pt>
              </c:numCache>
            </c:numRef>
          </c:xVal>
          <c:yVal>
            <c:numRef>
              <c:f>'2015'!$E$37:$E$42</c:f>
              <c:numCache>
                <c:formatCode>General</c:formatCode>
                <c:ptCount val="6"/>
                <c:pt idx="0">
                  <c:v>228.06</c:v>
                </c:pt>
                <c:pt idx="1">
                  <c:v>189.65</c:v>
                </c:pt>
                <c:pt idx="2">
                  <c:v>117.92687415145957</c:v>
                </c:pt>
                <c:pt idx="3">
                  <c:v>52.38</c:v>
                </c:pt>
                <c:pt idx="4">
                  <c:v>-62.72</c:v>
                </c:pt>
                <c:pt idx="5">
                  <c:v>-88.58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468848"/>
        <c:axId val="1615475376"/>
      </c:scatterChart>
      <c:valAx>
        <c:axId val="161546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5376"/>
        <c:crosses val="autoZero"/>
        <c:crossBetween val="midCat"/>
      </c:valAx>
      <c:valAx>
        <c:axId val="161547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6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Projects A and B </a:t>
            </a:r>
          </a:p>
          <a:p>
            <a:pPr>
              <a:defRPr/>
            </a:pPr>
            <a:r>
              <a:rPr lang="pt-PT"/>
              <a:t>NPV and discount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'2015'!$E$57:$E$63</c:f>
              <c:numCache>
                <c:formatCode>General</c:formatCode>
                <c:ptCount val="7"/>
                <c:pt idx="0">
                  <c:v>0.02</c:v>
                </c:pt>
                <c:pt idx="1">
                  <c:v>0.05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0.15</c:v>
                </c:pt>
              </c:numCache>
            </c:numRef>
          </c:xVal>
          <c:yVal>
            <c:numRef>
              <c:f>'2015'!$F$57:$F$63</c:f>
              <c:numCache>
                <c:formatCode>0.00</c:formatCode>
                <c:ptCount val="7"/>
                <c:pt idx="0" formatCode="General">
                  <c:v>354.76</c:v>
                </c:pt>
                <c:pt idx="1">
                  <c:v>228.06</c:v>
                </c:pt>
                <c:pt idx="2">
                  <c:v>189.65</c:v>
                </c:pt>
                <c:pt idx="3">
                  <c:v>117.92687415145957</c:v>
                </c:pt>
                <c:pt idx="4">
                  <c:v>52.38</c:v>
                </c:pt>
                <c:pt idx="5">
                  <c:v>-62.72</c:v>
                </c:pt>
                <c:pt idx="6">
                  <c:v>-88.58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'2015'!$E$57:$E$63</c:f>
              <c:numCache>
                <c:formatCode>General</c:formatCode>
                <c:ptCount val="7"/>
                <c:pt idx="0">
                  <c:v>0.02</c:v>
                </c:pt>
                <c:pt idx="1">
                  <c:v>0.05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0.15</c:v>
                </c:pt>
              </c:numCache>
            </c:numRef>
          </c:xVal>
          <c:yVal>
            <c:numRef>
              <c:f>'2015'!$G$57:$G$63</c:f>
              <c:numCache>
                <c:formatCode>General</c:formatCode>
                <c:ptCount val="7"/>
                <c:pt idx="0">
                  <c:v>314.20999999999998</c:v>
                </c:pt>
                <c:pt idx="1">
                  <c:v>209.85</c:v>
                </c:pt>
                <c:pt idx="2">
                  <c:v>177.99</c:v>
                </c:pt>
                <c:pt idx="3" formatCode="0.00">
                  <c:v>118.19022173605271</c:v>
                </c:pt>
                <c:pt idx="4">
                  <c:v>63.16</c:v>
                </c:pt>
                <c:pt idx="5">
                  <c:v>-34.47</c:v>
                </c:pt>
                <c:pt idx="6">
                  <c:v>-56.59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473200"/>
        <c:axId val="1615470480"/>
      </c:scatterChart>
      <c:valAx>
        <c:axId val="161547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0480"/>
        <c:crosses val="autoZero"/>
        <c:crossBetween val="midCat"/>
      </c:valAx>
      <c:valAx>
        <c:axId val="161547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'2015'!$D$45:$I$45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'2015'!$E$73:$E$78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'2015'!$D$45:$I$45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'2015'!$F$73:$F$78</c:f>
              <c:numCache>
                <c:formatCode>General</c:formatCode>
                <c:ptCount val="6"/>
                <c:pt idx="0">
                  <c:v>-1000</c:v>
                </c:pt>
                <c:pt idx="1">
                  <c:v>-850</c:v>
                </c:pt>
                <c:pt idx="2">
                  <c:v>-600</c:v>
                </c:pt>
                <c:pt idx="3">
                  <c:v>-350</c:v>
                </c:pt>
                <c:pt idx="4">
                  <c:v>50</c:v>
                </c:pt>
                <c:pt idx="5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474832"/>
        <c:axId val="1615475920"/>
      </c:areaChart>
      <c:catAx>
        <c:axId val="161547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5920"/>
        <c:crosses val="autoZero"/>
        <c:auto val="1"/>
        <c:lblAlgn val="ctr"/>
        <c:lblOffset val="100"/>
        <c:noMultiLvlLbl val="0"/>
      </c:catAx>
      <c:valAx>
        <c:axId val="161547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Payback Period (discounted)</a:t>
            </a:r>
          </a:p>
          <a:p>
            <a:pPr>
              <a:defRPr/>
            </a:pPr>
            <a:r>
              <a:rPr lang="pt-PT"/>
              <a:t>of Project A</a:t>
            </a:r>
          </a:p>
        </c:rich>
      </c:tx>
      <c:layout>
        <c:manualLayout>
          <c:xMode val="edge"/>
          <c:yMode val="edge"/>
          <c:x val="0.4094930008748907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45603674540683"/>
          <c:y val="0.19721055701370663"/>
          <c:w val="0.86354396325459315"/>
          <c:h val="0.7773611111111110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'2015'!$E$83:$E$88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'2015'!$E$83:$E$88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'2015'!$E$83:$E$88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'2015'!$F$83:$F$88</c:f>
              <c:numCache>
                <c:formatCode>0.00</c:formatCode>
                <c:ptCount val="6"/>
                <c:pt idx="0">
                  <c:v>-1000</c:v>
                </c:pt>
                <c:pt idx="1">
                  <c:v>-861.11111111111109</c:v>
                </c:pt>
                <c:pt idx="2">
                  <c:v>-646.77640603566533</c:v>
                </c:pt>
                <c:pt idx="3">
                  <c:v>-448.31834578062296</c:v>
                </c:pt>
                <c:pt idx="4">
                  <c:v>-154.30640466204164</c:v>
                </c:pt>
                <c:pt idx="5">
                  <c:v>117.92687415145957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5479184"/>
        <c:axId val="1615477008"/>
      </c:areaChart>
      <c:catAx>
        <c:axId val="161547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7008"/>
        <c:crosses val="autoZero"/>
        <c:auto val="1"/>
        <c:lblAlgn val="ctr"/>
        <c:lblOffset val="100"/>
        <c:noMultiLvlLbl val="0"/>
      </c:catAx>
      <c:valAx>
        <c:axId val="161547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479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NPV Profile</a:t>
            </a:r>
            <a:r>
              <a:rPr lang="pt-PT" baseline="0"/>
              <a:t> according different durations </a:t>
            </a:r>
            <a:endParaRPr lang="pt-P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'01'!$D$47:$I$47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'01'!$D$48:$I$48</c:f>
              <c:numCache>
                <c:formatCode>General</c:formatCode>
                <c:ptCount val="6"/>
                <c:pt idx="0">
                  <c:v>-1000</c:v>
                </c:pt>
                <c:pt idx="1">
                  <c:v>-27.777777777777828</c:v>
                </c:pt>
                <c:pt idx="2">
                  <c:v>107.68175582990386</c:v>
                </c:pt>
                <c:pt idx="3">
                  <c:v>226.43905908652118</c:v>
                </c:pt>
                <c:pt idx="4">
                  <c:v>139.70553645653968</c:v>
                </c:pt>
                <c:pt idx="5">
                  <c:v>117.92687415145957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414976"/>
        <c:axId val="1618409536"/>
      </c:areaChart>
      <c:catAx>
        <c:axId val="16184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409536"/>
        <c:crosses val="autoZero"/>
        <c:auto val="1"/>
        <c:lblAlgn val="ctr"/>
        <c:lblOffset val="100"/>
        <c:noMultiLvlLbl val="0"/>
      </c:catAx>
      <c:valAx>
        <c:axId val="16184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41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310242</xdr:colOff>
      <xdr:row>28</xdr:row>
      <xdr:rowOff>87086</xdr:rowOff>
    </xdr:from>
    <xdr:to>
      <xdr:col>12</xdr:col>
      <xdr:colOff>489857</xdr:colOff>
      <xdr:row>41</xdr:row>
      <xdr:rowOff>48986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41</xdr:row>
      <xdr:rowOff>108857</xdr:rowOff>
    </xdr:from>
    <xdr:to>
      <xdr:col>21</xdr:col>
      <xdr:colOff>168728</xdr:colOff>
      <xdr:row>64</xdr:row>
      <xdr:rowOff>136071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152399</xdr:colOff>
      <xdr:row>65</xdr:row>
      <xdr:rowOff>59871</xdr:rowOff>
    </xdr:from>
    <xdr:to>
      <xdr:col>13</xdr:col>
      <xdr:colOff>310242</xdr:colOff>
      <xdr:row>80</xdr:row>
      <xdr:rowOff>27214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1121228</xdr:colOff>
      <xdr:row>89</xdr:row>
      <xdr:rowOff>81643</xdr:rowOff>
    </xdr:from>
    <xdr:to>
      <xdr:col>9</xdr:col>
      <xdr:colOff>255814</xdr:colOff>
      <xdr:row>104</xdr:row>
      <xdr:rowOff>48986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1219199</xdr:colOff>
      <xdr:row>51</xdr:row>
      <xdr:rowOff>130629</xdr:rowOff>
    </xdr:from>
    <xdr:to>
      <xdr:col>8</xdr:col>
      <xdr:colOff>76199</xdr:colOff>
      <xdr:row>66</xdr:row>
      <xdr:rowOff>97972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88"/>
  <sheetViews>
    <sheetView tabSelected="1" topLeftCell="C1" zoomScale="140" zoomScaleNormal="140" workbookViewId="0">
      <selection activeCell="D25" sqref="D25:I25"/>
    </sheetView>
  </sheetViews>
  <sheetFormatPr defaultRowHeight="14.4" x14ac:dyDescent="0.3"/>
  <cols>
    <col min="3" max="3" width="20.5546875" customWidth="1"/>
    <col min="6" max="6" width="12.109375" customWidth="1"/>
    <col min="7" max="7" width="11" customWidth="1"/>
  </cols>
  <sheetData>
    <row r="3" spans="3:3" x14ac:dyDescent="0.3">
      <c r="C3" t="s">
        <v>0</v>
      </c>
    </row>
    <row r="5" spans="3:3" x14ac:dyDescent="0.3">
      <c r="C5" t="s">
        <v>2</v>
      </c>
    </row>
    <row r="6" spans="3:3" x14ac:dyDescent="0.3">
      <c r="C6" t="s">
        <v>1</v>
      </c>
    </row>
    <row r="8" spans="3:3" x14ac:dyDescent="0.3">
      <c r="C8" t="s">
        <v>3</v>
      </c>
    </row>
    <row r="9" spans="3:3" x14ac:dyDescent="0.3">
      <c r="C9" t="s">
        <v>4</v>
      </c>
    </row>
    <row r="10" spans="3:3" x14ac:dyDescent="0.3">
      <c r="C10" t="s">
        <v>5</v>
      </c>
    </row>
    <row r="12" spans="3:3" x14ac:dyDescent="0.3">
      <c r="C12" t="s">
        <v>6</v>
      </c>
    </row>
    <row r="14" spans="3:3" x14ac:dyDescent="0.3">
      <c r="C14" t="s">
        <v>7</v>
      </c>
    </row>
    <row r="15" spans="3:3" x14ac:dyDescent="0.3">
      <c r="C15" t="s">
        <v>8</v>
      </c>
    </row>
    <row r="17" spans="3:9" x14ac:dyDescent="0.3">
      <c r="C17" t="s">
        <v>9</v>
      </c>
      <c r="D17" t="s">
        <v>10</v>
      </c>
      <c r="E17" t="s">
        <v>11</v>
      </c>
    </row>
    <row r="18" spans="3:9" x14ac:dyDescent="0.3">
      <c r="D18" t="s">
        <v>12</v>
      </c>
      <c r="E18" t="s">
        <v>13</v>
      </c>
    </row>
    <row r="19" spans="3:9" x14ac:dyDescent="0.3">
      <c r="D19" t="s">
        <v>14</v>
      </c>
      <c r="E19" t="s">
        <v>15</v>
      </c>
    </row>
    <row r="21" spans="3:9" x14ac:dyDescent="0.3">
      <c r="C21" t="s">
        <v>16</v>
      </c>
    </row>
    <row r="22" spans="3:9" x14ac:dyDescent="0.3">
      <c r="C22" s="2" t="s">
        <v>19</v>
      </c>
      <c r="D22">
        <v>0</v>
      </c>
      <c r="E22">
        <v>1</v>
      </c>
      <c r="F22">
        <v>2</v>
      </c>
      <c r="G22">
        <v>3</v>
      </c>
      <c r="H22">
        <v>4</v>
      </c>
      <c r="I22">
        <v>5</v>
      </c>
    </row>
    <row r="23" spans="3:9" x14ac:dyDescent="0.3">
      <c r="C23" s="1" t="s">
        <v>17</v>
      </c>
    </row>
    <row r="24" spans="3:9" x14ac:dyDescent="0.3">
      <c r="C24" t="s">
        <v>18</v>
      </c>
      <c r="D24" s="2">
        <v>-1000</v>
      </c>
      <c r="E24" s="2">
        <v>150</v>
      </c>
      <c r="F24" s="2">
        <v>250</v>
      </c>
      <c r="G24" s="2">
        <v>250</v>
      </c>
      <c r="H24" s="2">
        <v>400</v>
      </c>
      <c r="I24" s="2">
        <v>400</v>
      </c>
    </row>
    <row r="25" spans="3:9" x14ac:dyDescent="0.3">
      <c r="C25" t="s">
        <v>20</v>
      </c>
      <c r="D25">
        <f>1/(1+0.08)^D22</f>
        <v>1</v>
      </c>
      <c r="E25">
        <f t="shared" ref="E25:I25" si="0">1/(1+0.08)^E22</f>
        <v>0.92592592592592582</v>
      </c>
      <c r="F25">
        <f t="shared" si="0"/>
        <v>0.85733882030178321</v>
      </c>
      <c r="G25">
        <f t="shared" si="0"/>
        <v>0.79383224102016958</v>
      </c>
      <c r="H25">
        <f t="shared" si="0"/>
        <v>0.73502985279645328</v>
      </c>
      <c r="I25">
        <f t="shared" si="0"/>
        <v>0.68058319703375303</v>
      </c>
    </row>
    <row r="26" spans="3:9" x14ac:dyDescent="0.3">
      <c r="C26" t="s">
        <v>22</v>
      </c>
      <c r="D26">
        <f>D25*D24</f>
        <v>-1000</v>
      </c>
      <c r="E26">
        <f t="shared" ref="E26:I26" si="1">E25*E24</f>
        <v>138.88888888888889</v>
      </c>
      <c r="F26">
        <f t="shared" si="1"/>
        <v>214.33470507544581</v>
      </c>
      <c r="G26">
        <f t="shared" si="1"/>
        <v>198.4580602550424</v>
      </c>
      <c r="H26">
        <f t="shared" si="1"/>
        <v>294.01194111858132</v>
      </c>
      <c r="I26">
        <f t="shared" si="1"/>
        <v>272.23327881350122</v>
      </c>
    </row>
    <row r="27" spans="3:9" x14ac:dyDescent="0.3">
      <c r="C27" t="s">
        <v>21</v>
      </c>
      <c r="D27">
        <f>D26</f>
        <v>-1000</v>
      </c>
      <c r="E27">
        <f>D27+E26</f>
        <v>-861.11111111111109</v>
      </c>
      <c r="F27">
        <f t="shared" ref="F27:I27" si="2">E27+F26</f>
        <v>-646.77640603566533</v>
      </c>
      <c r="G27">
        <f t="shared" si="2"/>
        <v>-448.31834578062296</v>
      </c>
      <c r="H27">
        <f t="shared" si="2"/>
        <v>-154.30640466204164</v>
      </c>
      <c r="I27" s="3">
        <f t="shared" si="2"/>
        <v>117.92687415145957</v>
      </c>
    </row>
    <row r="29" spans="3:9" x14ac:dyDescent="0.3">
      <c r="C29" s="3" t="s">
        <v>23</v>
      </c>
    </row>
    <row r="30" spans="3:9" x14ac:dyDescent="0.3">
      <c r="C30" s="11" t="s">
        <v>24</v>
      </c>
      <c r="D30" s="11"/>
    </row>
    <row r="31" spans="3:9" x14ac:dyDescent="0.3">
      <c r="C31" s="11">
        <v>0.08</v>
      </c>
      <c r="D31" s="11"/>
    </row>
    <row r="32" spans="3:9" x14ac:dyDescent="0.3">
      <c r="C32" s="12">
        <f>NPV(C31,E24:I24)</f>
        <v>1117.9268741514595</v>
      </c>
      <c r="D32" s="11"/>
      <c r="G32" t="s">
        <v>27</v>
      </c>
    </row>
    <row r="33" spans="3:10" x14ac:dyDescent="0.3">
      <c r="C33" s="15">
        <f>-1000+1117.93</f>
        <v>117.93000000000006</v>
      </c>
      <c r="D33" s="11"/>
    </row>
    <row r="34" spans="3:10" x14ac:dyDescent="0.3">
      <c r="C34" s="13">
        <f>IRR(D24:I24)</f>
        <v>0.11735267403276706</v>
      </c>
      <c r="D34" s="14" t="s">
        <v>29</v>
      </c>
    </row>
    <row r="35" spans="3:10" x14ac:dyDescent="0.3">
      <c r="C35" t="s">
        <v>25</v>
      </c>
    </row>
    <row r="36" spans="3:10" x14ac:dyDescent="0.3">
      <c r="D36" t="s">
        <v>26</v>
      </c>
      <c r="E36" t="s">
        <v>27</v>
      </c>
    </row>
    <row r="37" spans="3:10" x14ac:dyDescent="0.3">
      <c r="D37" s="4">
        <v>0.05</v>
      </c>
      <c r="E37">
        <v>228.06</v>
      </c>
    </row>
    <row r="38" spans="3:10" x14ac:dyDescent="0.3">
      <c r="D38" s="4">
        <v>0.06</v>
      </c>
      <c r="E38">
        <v>189.65</v>
      </c>
    </row>
    <row r="39" spans="3:10" x14ac:dyDescent="0.3">
      <c r="D39" s="4">
        <v>0.08</v>
      </c>
      <c r="E39">
        <v>117.92687415145957</v>
      </c>
    </row>
    <row r="40" spans="3:10" x14ac:dyDescent="0.3">
      <c r="D40" s="4">
        <v>0.1</v>
      </c>
      <c r="E40">
        <v>52.38</v>
      </c>
    </row>
    <row r="41" spans="3:10" x14ac:dyDescent="0.3">
      <c r="D41" s="4">
        <v>0.14000000000000001</v>
      </c>
      <c r="E41">
        <v>-62.72</v>
      </c>
    </row>
    <row r="42" spans="3:10" x14ac:dyDescent="0.3">
      <c r="D42" s="4">
        <v>0.15</v>
      </c>
      <c r="E42">
        <v>-88.58</v>
      </c>
      <c r="J42" t="s">
        <v>28</v>
      </c>
    </row>
    <row r="45" spans="3:10" x14ac:dyDescent="0.3">
      <c r="C45" t="s">
        <v>19</v>
      </c>
      <c r="D45">
        <v>0</v>
      </c>
      <c r="E45">
        <v>1</v>
      </c>
      <c r="F45">
        <v>2</v>
      </c>
      <c r="G45">
        <v>3</v>
      </c>
      <c r="H45">
        <v>4</v>
      </c>
      <c r="I45">
        <v>5</v>
      </c>
    </row>
    <row r="46" spans="3:10" x14ac:dyDescent="0.3">
      <c r="C46" s="5" t="s">
        <v>30</v>
      </c>
    </row>
    <row r="47" spans="3:10" x14ac:dyDescent="0.3">
      <c r="C47" t="s">
        <v>18</v>
      </c>
      <c r="D47">
        <v>-1000</v>
      </c>
      <c r="E47">
        <v>300</v>
      </c>
      <c r="F47">
        <v>300</v>
      </c>
      <c r="G47">
        <v>270</v>
      </c>
      <c r="H47">
        <v>250</v>
      </c>
      <c r="I47">
        <v>272</v>
      </c>
    </row>
    <row r="48" spans="3:10" x14ac:dyDescent="0.3">
      <c r="C48" t="s">
        <v>20</v>
      </c>
      <c r="D48">
        <f>1/(1+0.08)^D45</f>
        <v>1</v>
      </c>
      <c r="E48">
        <f t="shared" ref="E48:I48" si="3">1/(1+0.08)^E45</f>
        <v>0.92592592592592582</v>
      </c>
      <c r="F48">
        <f t="shared" si="3"/>
        <v>0.85733882030178321</v>
      </c>
      <c r="G48">
        <f t="shared" si="3"/>
        <v>0.79383224102016958</v>
      </c>
      <c r="H48">
        <f t="shared" si="3"/>
        <v>0.73502985279645328</v>
      </c>
      <c r="I48">
        <f t="shared" si="3"/>
        <v>0.68058319703375303</v>
      </c>
    </row>
    <row r="49" spans="3:9" x14ac:dyDescent="0.3">
      <c r="C49" t="s">
        <v>22</v>
      </c>
      <c r="D49">
        <f>D48*D47</f>
        <v>-1000</v>
      </c>
      <c r="E49">
        <f t="shared" ref="E49:I49" si="4">E48*E47</f>
        <v>277.77777777777777</v>
      </c>
      <c r="F49">
        <f t="shared" si="4"/>
        <v>257.20164609053495</v>
      </c>
      <c r="G49">
        <f t="shared" si="4"/>
        <v>214.33470507544578</v>
      </c>
      <c r="H49">
        <f t="shared" si="4"/>
        <v>183.75746319911332</v>
      </c>
      <c r="I49">
        <f t="shared" si="4"/>
        <v>185.11862959318083</v>
      </c>
    </row>
    <row r="50" spans="3:9" x14ac:dyDescent="0.3">
      <c r="C50" t="s">
        <v>21</v>
      </c>
      <c r="D50">
        <v>-1000</v>
      </c>
      <c r="E50">
        <f>D50+E49</f>
        <v>-722.22222222222217</v>
      </c>
      <c r="F50">
        <f t="shared" ref="F50:I50" si="5">E50+F49</f>
        <v>-465.02057613168722</v>
      </c>
      <c r="G50">
        <f t="shared" si="5"/>
        <v>-250.68587105624144</v>
      </c>
      <c r="H50">
        <f t="shared" si="5"/>
        <v>-66.928407857128121</v>
      </c>
      <c r="I50">
        <f t="shared" si="5"/>
        <v>118.19022173605271</v>
      </c>
    </row>
    <row r="51" spans="3:9" x14ac:dyDescent="0.3">
      <c r="C51" s="5" t="s">
        <v>31</v>
      </c>
    </row>
    <row r="52" spans="3:9" x14ac:dyDescent="0.3">
      <c r="C52" t="s">
        <v>39</v>
      </c>
    </row>
    <row r="53" spans="3:9" x14ac:dyDescent="0.3">
      <c r="C53" s="11" t="s">
        <v>27</v>
      </c>
    </row>
    <row r="54" spans="3:9" x14ac:dyDescent="0.3">
      <c r="C54" s="12">
        <f>NPV(E60,E47:I47)</f>
        <v>1118.1902217360528</v>
      </c>
    </row>
    <row r="55" spans="3:9" x14ac:dyDescent="0.3">
      <c r="C55" s="11">
        <f>-1000+1118.19</f>
        <v>118.19000000000005</v>
      </c>
    </row>
    <row r="56" spans="3:9" x14ac:dyDescent="0.3">
      <c r="C56" s="11" t="s">
        <v>34</v>
      </c>
      <c r="E56" t="s">
        <v>26</v>
      </c>
      <c r="F56" s="1" t="s">
        <v>32</v>
      </c>
      <c r="G56" s="5" t="s">
        <v>33</v>
      </c>
    </row>
    <row r="57" spans="3:9" x14ac:dyDescent="0.3">
      <c r="C57" s="13">
        <f>IRR(D47:I47)</f>
        <v>0.12514556241106578</v>
      </c>
      <c r="E57">
        <v>0.02</v>
      </c>
      <c r="F57">
        <v>354.76</v>
      </c>
      <c r="G57">
        <v>314.20999999999998</v>
      </c>
    </row>
    <row r="58" spans="3:9" x14ac:dyDescent="0.3">
      <c r="E58">
        <v>0.05</v>
      </c>
      <c r="F58" s="6">
        <v>228.06</v>
      </c>
      <c r="G58">
        <v>209.85</v>
      </c>
    </row>
    <row r="59" spans="3:9" x14ac:dyDescent="0.3">
      <c r="E59">
        <v>0.06</v>
      </c>
      <c r="F59" s="6">
        <v>189.65</v>
      </c>
      <c r="G59">
        <v>177.99</v>
      </c>
    </row>
    <row r="60" spans="3:9" x14ac:dyDescent="0.3">
      <c r="E60" s="7">
        <v>0.08</v>
      </c>
      <c r="F60" s="8">
        <v>117.92687415145957</v>
      </c>
      <c r="G60" s="8">
        <v>118.19022173605271</v>
      </c>
    </row>
    <row r="61" spans="3:9" x14ac:dyDescent="0.3">
      <c r="E61">
        <v>0.1</v>
      </c>
      <c r="F61" s="6">
        <v>52.38</v>
      </c>
      <c r="G61">
        <v>63.16</v>
      </c>
    </row>
    <row r="62" spans="3:9" x14ac:dyDescent="0.3">
      <c r="E62">
        <v>0.14000000000000001</v>
      </c>
      <c r="F62" s="6">
        <v>-62.72</v>
      </c>
      <c r="G62">
        <v>-34.47</v>
      </c>
    </row>
    <row r="63" spans="3:9" x14ac:dyDescent="0.3">
      <c r="E63">
        <v>0.15</v>
      </c>
      <c r="F63" s="6">
        <v>-88.58</v>
      </c>
      <c r="G63">
        <v>-56.59</v>
      </c>
    </row>
    <row r="66" spans="3:9" x14ac:dyDescent="0.3">
      <c r="C66" t="s">
        <v>35</v>
      </c>
    </row>
    <row r="67" spans="3:9" x14ac:dyDescent="0.3">
      <c r="C67" t="s">
        <v>36</v>
      </c>
      <c r="D67">
        <v>0</v>
      </c>
      <c r="E67">
        <v>1</v>
      </c>
      <c r="F67">
        <v>2</v>
      </c>
      <c r="G67">
        <v>3</v>
      </c>
      <c r="H67">
        <v>4</v>
      </c>
      <c r="I67">
        <v>5</v>
      </c>
    </row>
    <row r="68" spans="3:9" x14ac:dyDescent="0.3">
      <c r="C68" t="s">
        <v>18</v>
      </c>
      <c r="D68">
        <v>-1000</v>
      </c>
      <c r="E68">
        <v>150</v>
      </c>
      <c r="F68">
        <v>250</v>
      </c>
      <c r="G68">
        <v>250</v>
      </c>
      <c r="H68">
        <v>400</v>
      </c>
      <c r="I68">
        <v>400</v>
      </c>
    </row>
    <row r="69" spans="3:9" x14ac:dyDescent="0.3">
      <c r="C69" t="s">
        <v>37</v>
      </c>
      <c r="D69" s="9">
        <v>-1000</v>
      </c>
      <c r="E69" s="9">
        <f>D69+E68</f>
        <v>-850</v>
      </c>
      <c r="F69" s="9">
        <f t="shared" ref="F69:I69" si="6">E69+F68</f>
        <v>-600</v>
      </c>
      <c r="G69" s="9">
        <f t="shared" si="6"/>
        <v>-350</v>
      </c>
      <c r="H69" s="10">
        <f t="shared" si="6"/>
        <v>50</v>
      </c>
      <c r="I69" s="10">
        <f t="shared" si="6"/>
        <v>450</v>
      </c>
    </row>
    <row r="70" spans="3:9" x14ac:dyDescent="0.3">
      <c r="D70">
        <v>-1000</v>
      </c>
      <c r="E70">
        <v>-850</v>
      </c>
      <c r="F70">
        <v>-600</v>
      </c>
      <c r="G70">
        <v>-350</v>
      </c>
      <c r="H70">
        <v>50</v>
      </c>
      <c r="I70">
        <v>450</v>
      </c>
    </row>
    <row r="73" spans="3:9" x14ac:dyDescent="0.3">
      <c r="E73">
        <v>0</v>
      </c>
      <c r="F73">
        <v>-1000</v>
      </c>
    </row>
    <row r="74" spans="3:9" x14ac:dyDescent="0.3">
      <c r="E74">
        <v>1</v>
      </c>
      <c r="F74">
        <v>-850</v>
      </c>
    </row>
    <row r="75" spans="3:9" x14ac:dyDescent="0.3">
      <c r="E75">
        <v>2</v>
      </c>
      <c r="F75">
        <v>-600</v>
      </c>
    </row>
    <row r="76" spans="3:9" x14ac:dyDescent="0.3">
      <c r="E76">
        <v>3</v>
      </c>
      <c r="F76">
        <v>-350</v>
      </c>
    </row>
    <row r="77" spans="3:9" x14ac:dyDescent="0.3">
      <c r="E77">
        <v>4</v>
      </c>
      <c r="F77">
        <v>50</v>
      </c>
    </row>
    <row r="78" spans="3:9" x14ac:dyDescent="0.3">
      <c r="E78">
        <v>5</v>
      </c>
      <c r="F78">
        <v>450</v>
      </c>
    </row>
    <row r="81" spans="3:10" x14ac:dyDescent="0.3">
      <c r="E81">
        <v>-1000</v>
      </c>
      <c r="F81">
        <v>-861.11111111111109</v>
      </c>
      <c r="G81">
        <v>-646.77640603566533</v>
      </c>
      <c r="H81">
        <v>-448.31834578062296</v>
      </c>
      <c r="I81">
        <v>-154.30640466204164</v>
      </c>
      <c r="J81">
        <v>117.92687415145957</v>
      </c>
    </row>
    <row r="82" spans="3:10" x14ac:dyDescent="0.3">
      <c r="C82" t="s">
        <v>38</v>
      </c>
    </row>
    <row r="83" spans="3:10" x14ac:dyDescent="0.3">
      <c r="E83">
        <v>0</v>
      </c>
      <c r="F83" s="6">
        <v>-1000</v>
      </c>
    </row>
    <row r="84" spans="3:10" x14ac:dyDescent="0.3">
      <c r="E84">
        <v>1</v>
      </c>
      <c r="F84" s="6">
        <v>-861.11111111111109</v>
      </c>
    </row>
    <row r="85" spans="3:10" x14ac:dyDescent="0.3">
      <c r="E85">
        <v>2</v>
      </c>
      <c r="F85" s="6">
        <v>-646.77640603566533</v>
      </c>
    </row>
    <row r="86" spans="3:10" x14ac:dyDescent="0.3">
      <c r="E86">
        <v>3</v>
      </c>
      <c r="F86" s="6">
        <v>-448.31834578062296</v>
      </c>
    </row>
    <row r="87" spans="3:10" x14ac:dyDescent="0.3">
      <c r="E87">
        <v>4</v>
      </c>
      <c r="F87" s="6">
        <v>-154.30640466204164</v>
      </c>
    </row>
    <row r="88" spans="3:10" x14ac:dyDescent="0.3">
      <c r="E88">
        <v>5</v>
      </c>
      <c r="F88" s="6">
        <v>117.92687415145957</v>
      </c>
    </row>
  </sheetData>
  <sortState ref="D36:E41">
    <sortCondition ref="D36:D4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opLeftCell="B73" zoomScale="140" zoomScaleNormal="140" workbookViewId="0">
      <selection activeCell="C82" sqref="C82"/>
    </sheetView>
  </sheetViews>
  <sheetFormatPr defaultRowHeight="14.4" x14ac:dyDescent="0.3"/>
  <cols>
    <col min="2" max="2" width="26.5546875" customWidth="1"/>
    <col min="3" max="3" width="12.33203125" customWidth="1"/>
  </cols>
  <sheetData>
    <row r="2" spans="1:9" x14ac:dyDescent="0.3">
      <c r="A2" s="7" t="s">
        <v>40</v>
      </c>
      <c r="B2" s="7"/>
    </row>
    <row r="3" spans="1:9" x14ac:dyDescent="0.3">
      <c r="D3">
        <v>5</v>
      </c>
      <c r="E3">
        <v>4</v>
      </c>
      <c r="F3">
        <v>3</v>
      </c>
      <c r="G3">
        <v>2</v>
      </c>
      <c r="H3">
        <v>1</v>
      </c>
      <c r="I3">
        <v>0</v>
      </c>
    </row>
    <row r="4" spans="1:9" x14ac:dyDescent="0.3">
      <c r="A4" s="1" t="s">
        <v>41</v>
      </c>
      <c r="D4">
        <v>0</v>
      </c>
      <c r="E4">
        <v>1</v>
      </c>
      <c r="F4">
        <v>2</v>
      </c>
      <c r="G4">
        <v>3</v>
      </c>
      <c r="H4">
        <v>4</v>
      </c>
      <c r="I4">
        <v>5</v>
      </c>
    </row>
    <row r="6" spans="1:9" x14ac:dyDescent="0.3">
      <c r="B6" t="s">
        <v>18</v>
      </c>
      <c r="D6" s="17">
        <v>-1000</v>
      </c>
      <c r="E6">
        <v>150</v>
      </c>
      <c r="F6">
        <v>250</v>
      </c>
      <c r="G6">
        <v>250</v>
      </c>
      <c r="H6">
        <v>400</v>
      </c>
      <c r="I6">
        <v>400</v>
      </c>
    </row>
    <row r="7" spans="1:9" x14ac:dyDescent="0.3">
      <c r="B7" t="s">
        <v>42</v>
      </c>
      <c r="C7">
        <v>0.08</v>
      </c>
    </row>
    <row r="8" spans="1:9" x14ac:dyDescent="0.3">
      <c r="B8" t="s">
        <v>43</v>
      </c>
      <c r="C8">
        <v>0.09</v>
      </c>
    </row>
    <row r="9" spans="1:9" x14ac:dyDescent="0.3">
      <c r="B9" t="s">
        <v>44</v>
      </c>
      <c r="E9">
        <f t="shared" ref="E9:H9" si="0">(1+0.09)^E3</f>
        <v>1.4115816100000003</v>
      </c>
      <c r="F9">
        <f t="shared" si="0"/>
        <v>1.2950290000000002</v>
      </c>
      <c r="G9">
        <f t="shared" si="0"/>
        <v>1.1881000000000002</v>
      </c>
      <c r="H9">
        <f t="shared" si="0"/>
        <v>1.0900000000000001</v>
      </c>
      <c r="I9">
        <f>(1+0.09)^I3</f>
        <v>1</v>
      </c>
    </row>
    <row r="10" spans="1:9" x14ac:dyDescent="0.3">
      <c r="B10" t="s">
        <v>45</v>
      </c>
      <c r="E10">
        <f>E6*E9</f>
        <v>211.73724150000004</v>
      </c>
      <c r="F10">
        <f t="shared" ref="F10:I10" si="1">F6*F9</f>
        <v>323.75725000000006</v>
      </c>
      <c r="G10">
        <f t="shared" si="1"/>
        <v>297.02500000000003</v>
      </c>
      <c r="H10">
        <f t="shared" si="1"/>
        <v>436.00000000000006</v>
      </c>
      <c r="I10">
        <f t="shared" si="1"/>
        <v>400</v>
      </c>
    </row>
    <row r="11" spans="1:9" x14ac:dyDescent="0.3">
      <c r="B11" t="s">
        <v>46</v>
      </c>
      <c r="D11" s="16">
        <v>-1000</v>
      </c>
    </row>
    <row r="12" spans="1:9" x14ac:dyDescent="0.3">
      <c r="B12" t="s">
        <v>47</v>
      </c>
      <c r="I12">
        <f>E10+F10+G10+H10+I10</f>
        <v>1668.5194915000002</v>
      </c>
    </row>
    <row r="14" spans="1:9" x14ac:dyDescent="0.3">
      <c r="B14" s="1" t="s">
        <v>48</v>
      </c>
      <c r="C14" s="1">
        <f>((I12/1000)^(1/5))-1</f>
        <v>0.10781248898806739</v>
      </c>
      <c r="D14" s="18">
        <v>0.10781248898806739</v>
      </c>
    </row>
    <row r="16" spans="1:9" x14ac:dyDescent="0.3">
      <c r="A16" s="7" t="s">
        <v>49</v>
      </c>
      <c r="B16" s="7"/>
    </row>
    <row r="18" spans="1:10" x14ac:dyDescent="0.3">
      <c r="A18" s="1" t="s">
        <v>41</v>
      </c>
    </row>
    <row r="19" spans="1:10" x14ac:dyDescent="0.3">
      <c r="A19" t="s">
        <v>50</v>
      </c>
    </row>
    <row r="20" spans="1:10" x14ac:dyDescent="0.3">
      <c r="A20" s="19" t="s">
        <v>51</v>
      </c>
      <c r="B20" s="19"/>
    </row>
    <row r="21" spans="1:10" x14ac:dyDescent="0.3">
      <c r="D21">
        <v>0</v>
      </c>
      <c r="E21">
        <v>1</v>
      </c>
      <c r="F21">
        <v>2</v>
      </c>
      <c r="G21">
        <v>3</v>
      </c>
      <c r="H21">
        <v>4</v>
      </c>
      <c r="I21">
        <v>5</v>
      </c>
    </row>
    <row r="22" spans="1:10" x14ac:dyDescent="0.3">
      <c r="B22" t="s">
        <v>52</v>
      </c>
      <c r="D22" s="17">
        <v>-1000</v>
      </c>
    </row>
    <row r="23" spans="1:10" x14ac:dyDescent="0.3">
      <c r="B23" t="s">
        <v>53</v>
      </c>
      <c r="E23">
        <v>150</v>
      </c>
      <c r="F23">
        <v>250</v>
      </c>
      <c r="G23">
        <v>250</v>
      </c>
      <c r="H23">
        <v>400</v>
      </c>
      <c r="I23">
        <v>400</v>
      </c>
    </row>
    <row r="24" spans="1:10" x14ac:dyDescent="0.3">
      <c r="B24" t="s">
        <v>56</v>
      </c>
      <c r="E24">
        <v>138.88888888888889</v>
      </c>
      <c r="F24">
        <v>214.33470507544581</v>
      </c>
      <c r="G24">
        <v>198.4580602550424</v>
      </c>
      <c r="H24">
        <v>294.01194111858132</v>
      </c>
      <c r="I24">
        <v>272.23327881350122</v>
      </c>
    </row>
    <row r="25" spans="1:10" x14ac:dyDescent="0.3">
      <c r="B25" t="s">
        <v>57</v>
      </c>
      <c r="J25">
        <f>E24+F24+G24+H24+I24</f>
        <v>1117.9268741514597</v>
      </c>
    </row>
    <row r="26" spans="1:10" x14ac:dyDescent="0.3">
      <c r="A26" t="s">
        <v>54</v>
      </c>
    </row>
    <row r="28" spans="1:10" x14ac:dyDescent="0.3">
      <c r="B28" s="1" t="s">
        <v>55</v>
      </c>
      <c r="C28" s="1">
        <f>J25/1000</f>
        <v>1.1179268741514596</v>
      </c>
    </row>
    <row r="31" spans="1:10" x14ac:dyDescent="0.3">
      <c r="A31" s="20" t="s">
        <v>58</v>
      </c>
      <c r="B31" s="20"/>
      <c r="C31" s="20"/>
      <c r="D31" s="20"/>
      <c r="E31" s="20"/>
      <c r="F31" s="20"/>
    </row>
    <row r="32" spans="1:10" x14ac:dyDescent="0.3">
      <c r="A32" s="20" t="s">
        <v>59</v>
      </c>
      <c r="B32" s="20"/>
      <c r="C32" s="20"/>
      <c r="D32" s="20"/>
      <c r="E32" s="20"/>
      <c r="F32" s="20"/>
    </row>
    <row r="34" spans="1:9" x14ac:dyDescent="0.3">
      <c r="A34" t="s">
        <v>60</v>
      </c>
    </row>
    <row r="36" spans="1:9" x14ac:dyDescent="0.3">
      <c r="D36">
        <v>0</v>
      </c>
      <c r="E36">
        <v>1</v>
      </c>
      <c r="F36">
        <v>2</v>
      </c>
      <c r="G36">
        <v>3</v>
      </c>
      <c r="H36">
        <v>4</v>
      </c>
      <c r="I36">
        <v>5</v>
      </c>
    </row>
    <row r="38" spans="1:9" x14ac:dyDescent="0.3">
      <c r="B38" t="s">
        <v>18</v>
      </c>
      <c r="D38">
        <v>-1000</v>
      </c>
      <c r="E38">
        <v>150</v>
      </c>
      <c r="F38">
        <v>250</v>
      </c>
      <c r="G38">
        <v>250</v>
      </c>
      <c r="H38">
        <v>400</v>
      </c>
      <c r="I38">
        <v>400</v>
      </c>
    </row>
    <row r="39" spans="1:9" x14ac:dyDescent="0.3">
      <c r="B39" t="s">
        <v>61</v>
      </c>
      <c r="E39">
        <v>900</v>
      </c>
      <c r="F39">
        <v>880</v>
      </c>
      <c r="G39">
        <v>850</v>
      </c>
      <c r="H39">
        <v>400</v>
      </c>
      <c r="I39">
        <v>0</v>
      </c>
    </row>
    <row r="40" spans="1:9" x14ac:dyDescent="0.3">
      <c r="D40">
        <v>1</v>
      </c>
      <c r="E40">
        <v>0.92592592592592582</v>
      </c>
      <c r="F40">
        <v>0.85733882030178321</v>
      </c>
      <c r="G40">
        <v>0.79383224102016958</v>
      </c>
      <c r="H40">
        <v>0.73502985279645328</v>
      </c>
      <c r="I40">
        <v>0.68058319703375303</v>
      </c>
    </row>
    <row r="41" spans="1:9" x14ac:dyDescent="0.3">
      <c r="B41" t="s">
        <v>62</v>
      </c>
      <c r="D41">
        <f>D38*D40</f>
        <v>-1000</v>
      </c>
    </row>
    <row r="42" spans="1:9" x14ac:dyDescent="0.3">
      <c r="B42" t="s">
        <v>63</v>
      </c>
      <c r="E42">
        <f>(D38*D40)+(E38*E40)+(E39*E40)</f>
        <v>-27.777777777777828</v>
      </c>
    </row>
    <row r="43" spans="1:9" x14ac:dyDescent="0.3">
      <c r="B43" t="s">
        <v>64</v>
      </c>
      <c r="F43">
        <f>(D38*D40)+(E38*E40)+(F38*F40)+(F39*F40)</f>
        <v>107.68175582990386</v>
      </c>
    </row>
    <row r="44" spans="1:9" x14ac:dyDescent="0.3">
      <c r="B44" t="s">
        <v>65</v>
      </c>
      <c r="G44">
        <f>D38*D40+E38*E40+F38*F40+(G38+G39)*G40</f>
        <v>226.43905908652118</v>
      </c>
    </row>
    <row r="45" spans="1:9" x14ac:dyDescent="0.3">
      <c r="B45" t="s">
        <v>66</v>
      </c>
      <c r="H45">
        <f>D38*D40+E38*E40+F38*F40+G38*G40+(H38+H39)*H40</f>
        <v>139.70553645653968</v>
      </c>
    </row>
    <row r="46" spans="1:9" x14ac:dyDescent="0.3">
      <c r="B46" t="s">
        <v>67</v>
      </c>
      <c r="I46">
        <f>D38*D40+E38*E40+F38*F40+G38*G40+H38*H40+(I38+0)*I40</f>
        <v>117.92687415145957</v>
      </c>
    </row>
    <row r="47" spans="1:9" x14ac:dyDescent="0.3">
      <c r="D47">
        <v>0</v>
      </c>
      <c r="E47">
        <v>1</v>
      </c>
      <c r="F47">
        <v>2</v>
      </c>
      <c r="G47">
        <v>3</v>
      </c>
      <c r="H47">
        <v>4</v>
      </c>
      <c r="I47">
        <v>5</v>
      </c>
    </row>
    <row r="48" spans="1:9" x14ac:dyDescent="0.3">
      <c r="B48" t="s">
        <v>69</v>
      </c>
      <c r="D48">
        <v>-1000</v>
      </c>
      <c r="E48">
        <v>-27.777777777777828</v>
      </c>
      <c r="F48">
        <v>107.68175582990386</v>
      </c>
      <c r="G48">
        <v>226.43905908652118</v>
      </c>
      <c r="H48">
        <v>139.70553645653968</v>
      </c>
      <c r="I48">
        <v>117.92687415145957</v>
      </c>
    </row>
    <row r="50" spans="3:3" x14ac:dyDescent="0.3">
      <c r="C50" t="s">
        <v>68</v>
      </c>
    </row>
    <row r="68" spans="3:3" x14ac:dyDescent="0.3">
      <c r="C68" t="s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Elsa</cp:lastModifiedBy>
  <dcterms:created xsi:type="dcterms:W3CDTF">2015-04-20T09:21:05Z</dcterms:created>
  <dcterms:modified xsi:type="dcterms:W3CDTF">2016-05-17T03:29:03Z</dcterms:modified>
</cp:coreProperties>
</file>