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8580"/>
  </bookViews>
  <sheets>
    <sheet name="d_estudo" sheetId="7" r:id="rId1"/>
    <sheet name="probsposteriori" sheetId="8" r:id="rId2"/>
  </sheets>
  <definedNames>
    <definedName name="MinimizeCosts" localSheetId="0">FALSE</definedName>
    <definedName name="_xlnm.Print_Area" localSheetId="0">d_estudo!$B$2:$T$120</definedName>
    <definedName name="TreeData" localSheetId="0">d_estudo!$GH$992:$GV$1028</definedName>
    <definedName name="TreeDiagBase" localSheetId="0">d_estudo!$B$2</definedName>
    <definedName name="TreeDiagram" localSheetId="0">d_estudo!$B$2:$T$120</definedName>
    <definedName name="UseExpUtility" localSheetId="0">FALSE</definedName>
  </definedNames>
  <calcPr calcId="145621"/>
</workbook>
</file>

<file path=xl/calcChain.xml><?xml version="1.0" encoding="utf-8"?>
<calcChain xmlns="http://schemas.openxmlformats.org/spreadsheetml/2006/main">
  <c r="C82" i="7" l="1"/>
  <c r="I5" i="7" l="1"/>
  <c r="A1" i="7" l="1"/>
  <c r="B2" i="7"/>
  <c r="Q52" i="7" l="1"/>
  <c r="Q82" i="7" s="1"/>
  <c r="Q112" i="7" s="1"/>
  <c r="Q47" i="7"/>
  <c r="Q77" i="7" s="1"/>
  <c r="Q107" i="7" s="1"/>
  <c r="E19" i="8" l="1"/>
  <c r="Q97" i="7" s="1"/>
  <c r="E18" i="8"/>
  <c r="Q67" i="7" s="1"/>
  <c r="I27" i="7"/>
  <c r="I7" i="7"/>
  <c r="I2" i="7" s="1"/>
  <c r="I8" i="8"/>
  <c r="H21" i="8"/>
  <c r="G21" i="8"/>
  <c r="F21" i="8"/>
  <c r="E21" i="8"/>
  <c r="D21" i="8"/>
  <c r="C21" i="8"/>
  <c r="B21" i="8"/>
  <c r="H20" i="8"/>
  <c r="G20" i="8"/>
  <c r="F20" i="8"/>
  <c r="E20" i="8"/>
  <c r="D20" i="8"/>
  <c r="C20" i="8"/>
  <c r="B20" i="8"/>
  <c r="H19" i="8"/>
  <c r="G19" i="8"/>
  <c r="F19" i="8"/>
  <c r="D19" i="8"/>
  <c r="Q92" i="7" s="1"/>
  <c r="C19" i="8"/>
  <c r="B19" i="8"/>
  <c r="H18" i="8"/>
  <c r="G18" i="8"/>
  <c r="F18" i="8"/>
  <c r="D18" i="8"/>
  <c r="C18" i="8"/>
  <c r="I74" i="7" s="1"/>
  <c r="B18" i="8"/>
  <c r="H17" i="8"/>
  <c r="G17" i="8"/>
  <c r="F17" i="8"/>
  <c r="E17" i="8"/>
  <c r="Q37" i="7" s="1"/>
  <c r="D17" i="8"/>
  <c r="Q32" i="7" s="1"/>
  <c r="C17" i="8"/>
  <c r="I44" i="7" s="1"/>
  <c r="B17" i="8"/>
  <c r="H16" i="8"/>
  <c r="G16" i="8"/>
  <c r="F16" i="8"/>
  <c r="E16" i="8"/>
  <c r="D16" i="8"/>
  <c r="C11" i="8"/>
  <c r="I7" i="8"/>
  <c r="I6" i="8"/>
  <c r="Q105" i="7"/>
  <c r="T104" i="7" s="1"/>
  <c r="R105" i="7" s="1"/>
  <c r="Q87" i="7" l="1"/>
  <c r="Q62" i="7"/>
  <c r="I19" i="8"/>
  <c r="Q117" i="7"/>
  <c r="Q42" i="7"/>
  <c r="Q57" i="7"/>
  <c r="Q72" i="7"/>
  <c r="I10" i="7"/>
  <c r="T9" i="7" s="1"/>
  <c r="J10" i="7" s="1"/>
  <c r="I15" i="7"/>
  <c r="T14" i="7" s="1"/>
  <c r="J15" i="7" s="1"/>
  <c r="Q40" i="7"/>
  <c r="T39" i="7" s="1"/>
  <c r="R40" i="7" s="1"/>
  <c r="Q60" i="7"/>
  <c r="T59" i="7" s="1"/>
  <c r="R60" i="7" s="1"/>
  <c r="Q70" i="7"/>
  <c r="T69" i="7" s="1"/>
  <c r="R70" i="7" s="1"/>
  <c r="Q75" i="7"/>
  <c r="T74" i="7" s="1"/>
  <c r="R75" i="7" s="1"/>
  <c r="Q80" i="7"/>
  <c r="T79" i="7" s="1"/>
  <c r="R80" i="7" s="1"/>
  <c r="Q85" i="7"/>
  <c r="T84" i="7" s="1"/>
  <c r="R85" i="7" s="1"/>
  <c r="Q110" i="7"/>
  <c r="T109" i="7" s="1"/>
  <c r="R110" i="7" s="1"/>
  <c r="Q115" i="7"/>
  <c r="T114" i="7" s="1"/>
  <c r="R115" i="7" s="1"/>
  <c r="Q120" i="7"/>
  <c r="T119" i="7" s="1"/>
  <c r="R120" i="7" s="1"/>
  <c r="I17" i="8"/>
  <c r="T4" i="7"/>
  <c r="J5" i="7" s="1"/>
  <c r="I20" i="7"/>
  <c r="T19" i="7" s="1"/>
  <c r="J20" i="7" s="1"/>
  <c r="I25" i="7"/>
  <c r="T24" i="7" s="1"/>
  <c r="J25" i="7" s="1"/>
  <c r="I30" i="7"/>
  <c r="T29" i="7" s="1"/>
  <c r="J30" i="7" s="1"/>
  <c r="Q35" i="7"/>
  <c r="T34" i="7" s="1"/>
  <c r="R35" i="7" s="1"/>
  <c r="Q45" i="7"/>
  <c r="T44" i="7" s="1"/>
  <c r="R45" i="7" s="1"/>
  <c r="Q50" i="7"/>
  <c r="T49" i="7" s="1"/>
  <c r="R50" i="7" s="1"/>
  <c r="Q55" i="7"/>
  <c r="T54" i="7" s="1"/>
  <c r="R55" i="7" s="1"/>
  <c r="Q65" i="7"/>
  <c r="T64" i="7" s="1"/>
  <c r="R65" i="7" s="1"/>
  <c r="N70" i="7" s="1"/>
  <c r="Q90" i="7"/>
  <c r="T89" i="7" s="1"/>
  <c r="R90" i="7" s="1"/>
  <c r="Q95" i="7"/>
  <c r="T94" i="7" s="1"/>
  <c r="R95" i="7" s="1"/>
  <c r="Q100" i="7"/>
  <c r="T99" i="7" s="1"/>
  <c r="R100" i="7" s="1"/>
  <c r="Q102" i="7"/>
  <c r="N100" i="7" s="1"/>
  <c r="N55" i="7"/>
  <c r="N85" i="7"/>
  <c r="F10" i="7"/>
  <c r="N115" i="7"/>
  <c r="I104" i="7"/>
  <c r="N40" i="7"/>
  <c r="C22" i="8"/>
  <c r="I18" i="8"/>
  <c r="F25" i="7" l="1"/>
  <c r="J77" i="7"/>
  <c r="K76" i="7" s="1"/>
  <c r="J47" i="7"/>
  <c r="K46" i="7" s="1"/>
  <c r="J107" i="7"/>
  <c r="K106" i="7" s="1"/>
  <c r="F77" i="7" l="1"/>
  <c r="B43" i="7" l="1"/>
  <c r="C42" i="7" s="1"/>
</calcChain>
</file>

<file path=xl/sharedStrings.xml><?xml version="1.0" encoding="utf-8"?>
<sst xmlns="http://schemas.openxmlformats.org/spreadsheetml/2006/main" count="116" uniqueCount="50">
  <si>
    <t>ID</t>
  </si>
  <si>
    <t>Name</t>
  </si>
  <si>
    <t>Value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</si>
  <si>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</si>
  <si>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</si>
  <si>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</si>
  <si>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</si>
  <si>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</si>
  <si>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</si>
  <si>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</si>
  <si>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</si>
  <si>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</si>
  <si>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</si>
  <si>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</si>
  <si>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</si>
  <si>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</si>
  <si>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D</t>
  </si>
  <si>
    <t>T</t>
  </si>
  <si>
    <t>E</t>
  </si>
  <si>
    <t>país A</t>
  </si>
  <si>
    <t>país B</t>
  </si>
  <si>
    <t>expansiva</t>
  </si>
  <si>
    <t>estável</t>
  </si>
  <si>
    <t>de crise</t>
  </si>
  <si>
    <t>Template for Posterior Probabilities</t>
  </si>
  <si>
    <t>Dados</t>
  </si>
  <si>
    <t>P(Finding | State)</t>
  </si>
  <si>
    <t>State of</t>
  </si>
  <si>
    <t>Prior</t>
  </si>
  <si>
    <t>Finding - Verosimilhança</t>
  </si>
  <si>
    <t>Nature</t>
  </si>
  <si>
    <t>Probability</t>
  </si>
  <si>
    <t>total</t>
  </si>
  <si>
    <t>Total</t>
  </si>
  <si>
    <t>Posterior</t>
  </si>
  <si>
    <t>P(State | Finding)</t>
  </si>
  <si>
    <t>Probabilities:</t>
  </si>
  <si>
    <t>State of Nature</t>
  </si>
  <si>
    <t>Finding</t>
  </si>
  <si>
    <t>P(Finding)</t>
  </si>
  <si>
    <t>s=expansiva</t>
  </si>
  <si>
    <t>s=estável</t>
  </si>
  <si>
    <t>s=de crise</t>
  </si>
  <si>
    <t>s="expansiva"</t>
  </si>
  <si>
    <t>s="estável"</t>
  </si>
  <si>
    <t>s="de crise"</t>
  </si>
  <si>
    <t>EVE=</t>
  </si>
  <si>
    <t>d)</t>
  </si>
  <si>
    <t>ex. 6.5</t>
  </si>
  <si>
    <t>estudo para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</si>
</sst>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Geneva"/>
    </font>
    <font>
      <b/>
      <sz val="1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2" fontId="1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0" fillId="0" borderId="13" xfId="0" applyBorder="1"/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4" fillId="0" borderId="1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5" fillId="3" borderId="15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2" borderId="2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21" xfId="1" applyFont="1" applyFill="1" applyBorder="1" applyAlignment="1">
      <alignment horizontal="center"/>
    </xf>
    <xf numFmtId="0" fontId="5" fillId="3" borderId="19" xfId="1" applyFont="1" applyFill="1" applyBorder="1" applyAlignment="1">
      <alignment horizontal="center"/>
    </xf>
    <xf numFmtId="0" fontId="5" fillId="2" borderId="22" xfId="1" applyFont="1" applyFill="1" applyBorder="1" applyAlignment="1">
      <alignment horizontal="center"/>
    </xf>
    <xf numFmtId="0" fontId="5" fillId="2" borderId="23" xfId="1" applyFont="1" applyFill="1" applyBorder="1" applyAlignment="1">
      <alignment horizontal="center"/>
    </xf>
    <xf numFmtId="0" fontId="5" fillId="2" borderId="24" xfId="1" applyFont="1" applyFill="1" applyBorder="1" applyAlignment="1">
      <alignment horizontal="center"/>
    </xf>
    <xf numFmtId="0" fontId="5" fillId="0" borderId="25" xfId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left"/>
    </xf>
    <xf numFmtId="0" fontId="5" fillId="4" borderId="27" xfId="1" applyFont="1" applyFill="1" applyBorder="1" applyAlignment="1">
      <alignment horizontal="center"/>
    </xf>
    <xf numFmtId="0" fontId="4" fillId="4" borderId="9" xfId="1" applyFont="1" applyFill="1" applyBorder="1" applyAlignment="1">
      <alignment horizontal="left"/>
    </xf>
    <xf numFmtId="0" fontId="5" fillId="4" borderId="29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0" fontId="5" fillId="4" borderId="12" xfId="1" applyNumberFormat="1" applyFont="1" applyFill="1" applyBorder="1" applyAlignment="1">
      <alignment horizontal="center"/>
    </xf>
    <xf numFmtId="0" fontId="5" fillId="4" borderId="13" xfId="1" applyNumberFormat="1" applyFont="1" applyFill="1" applyBorder="1" applyAlignment="1">
      <alignment horizontal="center"/>
    </xf>
    <xf numFmtId="0" fontId="5" fillId="4" borderId="12" xfId="1" applyFont="1" applyFill="1" applyBorder="1" applyAlignment="1">
      <alignment horizontal="center"/>
    </xf>
    <xf numFmtId="0" fontId="5" fillId="4" borderId="13" xfId="1" applyFont="1" applyFill="1" applyBorder="1" applyAlignment="1">
      <alignment horizontal="center"/>
    </xf>
    <xf numFmtId="0" fontId="5" fillId="4" borderId="20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0" fontId="5" fillId="5" borderId="23" xfId="1" applyFont="1" applyFill="1" applyBorder="1" applyAlignment="1">
      <alignment horizontal="center"/>
    </xf>
    <xf numFmtId="0" fontId="5" fillId="4" borderId="23" xfId="1" applyFont="1" applyFill="1" applyBorder="1" applyAlignment="1">
      <alignment horizontal="center"/>
    </xf>
    <xf numFmtId="0" fontId="5" fillId="4" borderId="24" xfId="1" applyFont="1" applyFill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5" fillId="4" borderId="30" xfId="1" applyFont="1" applyFill="1" applyBorder="1" applyAlignment="1">
      <alignment horizontal="center"/>
    </xf>
    <xf numFmtId="0" fontId="5" fillId="4" borderId="0" xfId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/>
    </xf>
  </cellXfs>
  <cellStyles count="2">
    <cellStyle name="Normal" xfId="0" builtinId="0"/>
    <cellStyle name="Normal_Ch.10 - Decision Analysis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</xdr:row>
      <xdr:rowOff>0</xdr:rowOff>
    </xdr:from>
    <xdr:to>
      <xdr:col>7</xdr:col>
      <xdr:colOff>0</xdr:colOff>
      <xdr:row>8</xdr:row>
      <xdr:rowOff>152400</xdr:rowOff>
    </xdr:to>
    <xdr:sp macro="" textlink="">
      <xdr:nvSpPr>
        <xdr:cNvPr id="3425" name="Oval 353"/>
        <xdr:cNvSpPr>
          <a:spLocks noChangeArrowheads="1"/>
        </xdr:cNvSpPr>
      </xdr:nvSpPr>
      <xdr:spPr bwMode="auto">
        <a:xfrm>
          <a:off x="2838450" y="1524000"/>
          <a:ext cx="152400" cy="152400"/>
        </a:xfrm>
        <a:prstGeom prst="ellips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none" w="med" len="med"/>
        </a:ln>
        <a:effectLst/>
      </xdr:spPr>
    </xdr:sp>
    <xdr:clientData/>
  </xdr:twoCellAnchor>
  <xdr:twoCellAnchor>
    <xdr:from>
      <xdr:col>4</xdr:col>
      <xdr:colOff>0</xdr:colOff>
      <xdr:row>8</xdr:row>
      <xdr:rowOff>76200</xdr:rowOff>
    </xdr:from>
    <xdr:to>
      <xdr:col>6</xdr:col>
      <xdr:colOff>0</xdr:colOff>
      <xdr:row>8</xdr:row>
      <xdr:rowOff>76200</xdr:rowOff>
    </xdr:to>
    <xdr:sp macro="" textlink="">
      <xdr:nvSpPr>
        <xdr:cNvPr id="3426" name="Line 354"/>
        <xdr:cNvSpPr>
          <a:spLocks noChangeShapeType="1"/>
        </xdr:cNvSpPr>
      </xdr:nvSpPr>
      <xdr:spPr bwMode="auto">
        <a:xfrm>
          <a:off x="1619250" y="1600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3</xdr:col>
      <xdr:colOff>0</xdr:colOff>
      <xdr:row>8</xdr:row>
      <xdr:rowOff>76200</xdr:rowOff>
    </xdr:from>
    <xdr:to>
      <xdr:col>4</xdr:col>
      <xdr:colOff>0</xdr:colOff>
      <xdr:row>41</xdr:row>
      <xdr:rowOff>76200</xdr:rowOff>
    </xdr:to>
    <xdr:sp macro="" textlink="">
      <xdr:nvSpPr>
        <xdr:cNvPr id="3427" name="Line 355"/>
        <xdr:cNvSpPr>
          <a:spLocks noChangeShapeType="1"/>
        </xdr:cNvSpPr>
      </xdr:nvSpPr>
      <xdr:spPr bwMode="auto">
        <a:xfrm flipV="1">
          <a:off x="1371600" y="1600200"/>
          <a:ext cx="247650" cy="6286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7</xdr:col>
      <xdr:colOff>0</xdr:colOff>
      <xdr:row>23</xdr:row>
      <xdr:rowOff>152400</xdr:rowOff>
    </xdr:to>
    <xdr:sp macro="" textlink="">
      <xdr:nvSpPr>
        <xdr:cNvPr id="3428" name="Oval 356"/>
        <xdr:cNvSpPr>
          <a:spLocks noChangeArrowheads="1"/>
        </xdr:cNvSpPr>
      </xdr:nvSpPr>
      <xdr:spPr bwMode="auto">
        <a:xfrm>
          <a:off x="2838450" y="4381500"/>
          <a:ext cx="152400" cy="152400"/>
        </a:xfrm>
        <a:prstGeom prst="ellips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none" w="med" len="med"/>
        </a:ln>
        <a:effectLst/>
      </xdr:spPr>
    </xdr:sp>
    <xdr:clientData/>
  </xdr:twoCellAnchor>
  <xdr:twoCellAnchor>
    <xdr:from>
      <xdr:col>4</xdr:col>
      <xdr:colOff>0</xdr:colOff>
      <xdr:row>23</xdr:row>
      <xdr:rowOff>76200</xdr:rowOff>
    </xdr:from>
    <xdr:to>
      <xdr:col>6</xdr:col>
      <xdr:colOff>0</xdr:colOff>
      <xdr:row>23</xdr:row>
      <xdr:rowOff>76200</xdr:rowOff>
    </xdr:to>
    <xdr:sp macro="" textlink="">
      <xdr:nvSpPr>
        <xdr:cNvPr id="3429" name="Line 357"/>
        <xdr:cNvSpPr>
          <a:spLocks noChangeShapeType="1"/>
        </xdr:cNvSpPr>
      </xdr:nvSpPr>
      <xdr:spPr bwMode="auto">
        <a:xfrm>
          <a:off x="1619250" y="4457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3</xdr:col>
      <xdr:colOff>0</xdr:colOff>
      <xdr:row>23</xdr:row>
      <xdr:rowOff>76200</xdr:rowOff>
    </xdr:from>
    <xdr:to>
      <xdr:col>4</xdr:col>
      <xdr:colOff>0</xdr:colOff>
      <xdr:row>41</xdr:row>
      <xdr:rowOff>76200</xdr:rowOff>
    </xdr:to>
    <xdr:sp macro="" textlink="">
      <xdr:nvSpPr>
        <xdr:cNvPr id="3430" name="Line 358"/>
        <xdr:cNvSpPr>
          <a:spLocks noChangeShapeType="1"/>
        </xdr:cNvSpPr>
      </xdr:nvSpPr>
      <xdr:spPr bwMode="auto">
        <a:xfrm flipV="1">
          <a:off x="1371600" y="4457700"/>
          <a:ext cx="247650" cy="3429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0</xdr:colOff>
      <xdr:row>3</xdr:row>
      <xdr:rowOff>152400</xdr:rowOff>
    </xdr:to>
    <xdr:sp macro="" textlink="">
      <xdr:nvSpPr>
        <xdr:cNvPr id="3431" name="Line 359"/>
        <xdr:cNvSpPr>
          <a:spLocks noChangeShapeType="1"/>
        </xdr:cNvSpPr>
      </xdr:nvSpPr>
      <xdr:spPr bwMode="auto">
        <a:xfrm>
          <a:off x="4457700" y="5715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11</xdr:col>
      <xdr:colOff>0</xdr:colOff>
      <xdr:row>3</xdr:row>
      <xdr:rowOff>76200</xdr:rowOff>
    </xdr:from>
    <xdr:to>
      <xdr:col>18</xdr:col>
      <xdr:colOff>0</xdr:colOff>
      <xdr:row>3</xdr:row>
      <xdr:rowOff>76200</xdr:rowOff>
    </xdr:to>
    <xdr:sp macro="" textlink="">
      <xdr:nvSpPr>
        <xdr:cNvPr id="3432" name="Line 360"/>
        <xdr:cNvSpPr>
          <a:spLocks noChangeShapeType="1"/>
        </xdr:cNvSpPr>
      </xdr:nvSpPr>
      <xdr:spPr bwMode="auto">
        <a:xfrm>
          <a:off x="4610100" y="647700"/>
          <a:ext cx="3086100" cy="0"/>
        </a:xfrm>
        <a:prstGeom prst="line">
          <a:avLst/>
        </a:prstGeom>
        <a:noFill/>
        <a:ln w="0">
          <a:solidFill>
            <a:srgbClr val="000000"/>
          </a:solidFill>
          <a:prstDash val="dot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8</xdr:col>
      <xdr:colOff>0</xdr:colOff>
      <xdr:row>3</xdr:row>
      <xdr:rowOff>76200</xdr:rowOff>
    </xdr:from>
    <xdr:to>
      <xdr:col>10</xdr:col>
      <xdr:colOff>0</xdr:colOff>
      <xdr:row>3</xdr:row>
      <xdr:rowOff>76200</xdr:rowOff>
    </xdr:to>
    <xdr:sp macro="" textlink="">
      <xdr:nvSpPr>
        <xdr:cNvPr id="3433" name="Line 361"/>
        <xdr:cNvSpPr>
          <a:spLocks noChangeShapeType="1"/>
        </xdr:cNvSpPr>
      </xdr:nvSpPr>
      <xdr:spPr bwMode="auto">
        <a:xfrm>
          <a:off x="3238500" y="647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7</xdr:col>
      <xdr:colOff>0</xdr:colOff>
      <xdr:row>3</xdr:row>
      <xdr:rowOff>76200</xdr:rowOff>
    </xdr:from>
    <xdr:to>
      <xdr:col>8</xdr:col>
      <xdr:colOff>0</xdr:colOff>
      <xdr:row>8</xdr:row>
      <xdr:rowOff>76200</xdr:rowOff>
    </xdr:to>
    <xdr:sp macro="" textlink="">
      <xdr:nvSpPr>
        <xdr:cNvPr id="3434" name="Line 362"/>
        <xdr:cNvSpPr>
          <a:spLocks noChangeShapeType="1"/>
        </xdr:cNvSpPr>
      </xdr:nvSpPr>
      <xdr:spPr bwMode="auto">
        <a:xfrm flipV="1">
          <a:off x="2990850" y="647700"/>
          <a:ext cx="247650" cy="952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0</xdr:colOff>
      <xdr:row>8</xdr:row>
      <xdr:rowOff>152400</xdr:rowOff>
    </xdr:to>
    <xdr:sp macro="" textlink="">
      <xdr:nvSpPr>
        <xdr:cNvPr id="3435" name="Line 363"/>
        <xdr:cNvSpPr>
          <a:spLocks noChangeShapeType="1"/>
        </xdr:cNvSpPr>
      </xdr:nvSpPr>
      <xdr:spPr bwMode="auto">
        <a:xfrm>
          <a:off x="4457700" y="15240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11</xdr:col>
      <xdr:colOff>0</xdr:colOff>
      <xdr:row>8</xdr:row>
      <xdr:rowOff>76200</xdr:rowOff>
    </xdr:from>
    <xdr:to>
      <xdr:col>18</xdr:col>
      <xdr:colOff>0</xdr:colOff>
      <xdr:row>8</xdr:row>
      <xdr:rowOff>76200</xdr:rowOff>
    </xdr:to>
    <xdr:sp macro="" textlink="">
      <xdr:nvSpPr>
        <xdr:cNvPr id="3436" name="Line 364"/>
        <xdr:cNvSpPr>
          <a:spLocks noChangeShapeType="1"/>
        </xdr:cNvSpPr>
      </xdr:nvSpPr>
      <xdr:spPr bwMode="auto">
        <a:xfrm>
          <a:off x="4610100" y="1600200"/>
          <a:ext cx="3086100" cy="0"/>
        </a:xfrm>
        <a:prstGeom prst="line">
          <a:avLst/>
        </a:prstGeom>
        <a:noFill/>
        <a:ln w="0">
          <a:solidFill>
            <a:srgbClr val="000000"/>
          </a:solidFill>
          <a:prstDash val="dot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8</xdr:col>
      <xdr:colOff>0</xdr:colOff>
      <xdr:row>8</xdr:row>
      <xdr:rowOff>76200</xdr:rowOff>
    </xdr:from>
    <xdr:to>
      <xdr:col>10</xdr:col>
      <xdr:colOff>0</xdr:colOff>
      <xdr:row>8</xdr:row>
      <xdr:rowOff>76200</xdr:rowOff>
    </xdr:to>
    <xdr:sp macro="" textlink="">
      <xdr:nvSpPr>
        <xdr:cNvPr id="3437" name="Line 365"/>
        <xdr:cNvSpPr>
          <a:spLocks noChangeShapeType="1"/>
        </xdr:cNvSpPr>
      </xdr:nvSpPr>
      <xdr:spPr bwMode="auto">
        <a:xfrm>
          <a:off x="3238500" y="1600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7</xdr:col>
      <xdr:colOff>0</xdr:colOff>
      <xdr:row>8</xdr:row>
      <xdr:rowOff>76200</xdr:rowOff>
    </xdr:from>
    <xdr:to>
      <xdr:col>8</xdr:col>
      <xdr:colOff>0</xdr:colOff>
      <xdr:row>8</xdr:row>
      <xdr:rowOff>76200</xdr:rowOff>
    </xdr:to>
    <xdr:sp macro="" textlink="">
      <xdr:nvSpPr>
        <xdr:cNvPr id="3438" name="Line 366"/>
        <xdr:cNvSpPr>
          <a:spLocks noChangeShapeType="1"/>
        </xdr:cNvSpPr>
      </xdr:nvSpPr>
      <xdr:spPr bwMode="auto">
        <a:xfrm>
          <a:off x="2990850" y="1600200"/>
          <a:ext cx="24765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0</xdr:colOff>
      <xdr:row>13</xdr:row>
      <xdr:rowOff>152400</xdr:rowOff>
    </xdr:to>
    <xdr:sp macro="" textlink="">
      <xdr:nvSpPr>
        <xdr:cNvPr id="3439" name="Line 367"/>
        <xdr:cNvSpPr>
          <a:spLocks noChangeShapeType="1"/>
        </xdr:cNvSpPr>
      </xdr:nvSpPr>
      <xdr:spPr bwMode="auto">
        <a:xfrm>
          <a:off x="4457700" y="24765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11</xdr:col>
      <xdr:colOff>0</xdr:colOff>
      <xdr:row>13</xdr:row>
      <xdr:rowOff>76200</xdr:rowOff>
    </xdr:from>
    <xdr:to>
      <xdr:col>18</xdr:col>
      <xdr:colOff>0</xdr:colOff>
      <xdr:row>13</xdr:row>
      <xdr:rowOff>76200</xdr:rowOff>
    </xdr:to>
    <xdr:sp macro="" textlink="">
      <xdr:nvSpPr>
        <xdr:cNvPr id="3440" name="Line 368"/>
        <xdr:cNvSpPr>
          <a:spLocks noChangeShapeType="1"/>
        </xdr:cNvSpPr>
      </xdr:nvSpPr>
      <xdr:spPr bwMode="auto">
        <a:xfrm>
          <a:off x="4610100" y="2552700"/>
          <a:ext cx="3086100" cy="0"/>
        </a:xfrm>
        <a:prstGeom prst="line">
          <a:avLst/>
        </a:prstGeom>
        <a:noFill/>
        <a:ln w="0">
          <a:solidFill>
            <a:srgbClr val="000000"/>
          </a:solidFill>
          <a:prstDash val="dot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8</xdr:col>
      <xdr:colOff>0</xdr:colOff>
      <xdr:row>13</xdr:row>
      <xdr:rowOff>76200</xdr:rowOff>
    </xdr:from>
    <xdr:to>
      <xdr:col>10</xdr:col>
      <xdr:colOff>0</xdr:colOff>
      <xdr:row>13</xdr:row>
      <xdr:rowOff>76200</xdr:rowOff>
    </xdr:to>
    <xdr:sp macro="" textlink="">
      <xdr:nvSpPr>
        <xdr:cNvPr id="3441" name="Line 369"/>
        <xdr:cNvSpPr>
          <a:spLocks noChangeShapeType="1"/>
        </xdr:cNvSpPr>
      </xdr:nvSpPr>
      <xdr:spPr bwMode="auto">
        <a:xfrm>
          <a:off x="3238500" y="2552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7</xdr:col>
      <xdr:colOff>0</xdr:colOff>
      <xdr:row>8</xdr:row>
      <xdr:rowOff>76200</xdr:rowOff>
    </xdr:from>
    <xdr:to>
      <xdr:col>8</xdr:col>
      <xdr:colOff>0</xdr:colOff>
      <xdr:row>13</xdr:row>
      <xdr:rowOff>76200</xdr:rowOff>
    </xdr:to>
    <xdr:sp macro="" textlink="">
      <xdr:nvSpPr>
        <xdr:cNvPr id="3442" name="Line 370"/>
        <xdr:cNvSpPr>
          <a:spLocks noChangeShapeType="1"/>
        </xdr:cNvSpPr>
      </xdr:nvSpPr>
      <xdr:spPr bwMode="auto">
        <a:xfrm>
          <a:off x="2990850" y="1600200"/>
          <a:ext cx="247650" cy="952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0</xdr:colOff>
      <xdr:row>18</xdr:row>
      <xdr:rowOff>152400</xdr:rowOff>
    </xdr:to>
    <xdr:sp macro="" textlink="">
      <xdr:nvSpPr>
        <xdr:cNvPr id="3443" name="Line 371"/>
        <xdr:cNvSpPr>
          <a:spLocks noChangeShapeType="1"/>
        </xdr:cNvSpPr>
      </xdr:nvSpPr>
      <xdr:spPr bwMode="auto">
        <a:xfrm>
          <a:off x="4457700" y="34290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11</xdr:col>
      <xdr:colOff>0</xdr:colOff>
      <xdr:row>18</xdr:row>
      <xdr:rowOff>76200</xdr:rowOff>
    </xdr:from>
    <xdr:to>
      <xdr:col>18</xdr:col>
      <xdr:colOff>0</xdr:colOff>
      <xdr:row>18</xdr:row>
      <xdr:rowOff>76200</xdr:rowOff>
    </xdr:to>
    <xdr:sp macro="" textlink="">
      <xdr:nvSpPr>
        <xdr:cNvPr id="3444" name="Line 372"/>
        <xdr:cNvSpPr>
          <a:spLocks noChangeShapeType="1"/>
        </xdr:cNvSpPr>
      </xdr:nvSpPr>
      <xdr:spPr bwMode="auto">
        <a:xfrm>
          <a:off x="4610100" y="3505200"/>
          <a:ext cx="3086100" cy="0"/>
        </a:xfrm>
        <a:prstGeom prst="line">
          <a:avLst/>
        </a:prstGeom>
        <a:noFill/>
        <a:ln w="0">
          <a:solidFill>
            <a:srgbClr val="000000"/>
          </a:solidFill>
          <a:prstDash val="dot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8</xdr:col>
      <xdr:colOff>0</xdr:colOff>
      <xdr:row>18</xdr:row>
      <xdr:rowOff>76200</xdr:rowOff>
    </xdr:from>
    <xdr:to>
      <xdr:col>10</xdr:col>
      <xdr:colOff>0</xdr:colOff>
      <xdr:row>18</xdr:row>
      <xdr:rowOff>76200</xdr:rowOff>
    </xdr:to>
    <xdr:sp macro="" textlink="">
      <xdr:nvSpPr>
        <xdr:cNvPr id="3445" name="Line 373"/>
        <xdr:cNvSpPr>
          <a:spLocks noChangeShapeType="1"/>
        </xdr:cNvSpPr>
      </xdr:nvSpPr>
      <xdr:spPr bwMode="auto">
        <a:xfrm>
          <a:off x="3238500" y="3505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7</xdr:col>
      <xdr:colOff>0</xdr:colOff>
      <xdr:row>18</xdr:row>
      <xdr:rowOff>76200</xdr:rowOff>
    </xdr:from>
    <xdr:to>
      <xdr:col>8</xdr:col>
      <xdr:colOff>0</xdr:colOff>
      <xdr:row>23</xdr:row>
      <xdr:rowOff>76200</xdr:rowOff>
    </xdr:to>
    <xdr:sp macro="" textlink="">
      <xdr:nvSpPr>
        <xdr:cNvPr id="3446" name="Line 374"/>
        <xdr:cNvSpPr>
          <a:spLocks noChangeShapeType="1"/>
        </xdr:cNvSpPr>
      </xdr:nvSpPr>
      <xdr:spPr bwMode="auto">
        <a:xfrm flipV="1">
          <a:off x="2990850" y="3505200"/>
          <a:ext cx="247650" cy="952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0</xdr:colOff>
      <xdr:row>23</xdr:row>
      <xdr:rowOff>152400</xdr:rowOff>
    </xdr:to>
    <xdr:sp macro="" textlink="">
      <xdr:nvSpPr>
        <xdr:cNvPr id="3447" name="Line 375"/>
        <xdr:cNvSpPr>
          <a:spLocks noChangeShapeType="1"/>
        </xdr:cNvSpPr>
      </xdr:nvSpPr>
      <xdr:spPr bwMode="auto">
        <a:xfrm>
          <a:off x="4457700" y="43815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11</xdr:col>
      <xdr:colOff>0</xdr:colOff>
      <xdr:row>23</xdr:row>
      <xdr:rowOff>76200</xdr:rowOff>
    </xdr:from>
    <xdr:to>
      <xdr:col>18</xdr:col>
      <xdr:colOff>0</xdr:colOff>
      <xdr:row>23</xdr:row>
      <xdr:rowOff>76200</xdr:rowOff>
    </xdr:to>
    <xdr:sp macro="" textlink="">
      <xdr:nvSpPr>
        <xdr:cNvPr id="3448" name="Line 376"/>
        <xdr:cNvSpPr>
          <a:spLocks noChangeShapeType="1"/>
        </xdr:cNvSpPr>
      </xdr:nvSpPr>
      <xdr:spPr bwMode="auto">
        <a:xfrm>
          <a:off x="4610100" y="4457700"/>
          <a:ext cx="3086100" cy="0"/>
        </a:xfrm>
        <a:prstGeom prst="line">
          <a:avLst/>
        </a:prstGeom>
        <a:noFill/>
        <a:ln w="0">
          <a:solidFill>
            <a:srgbClr val="000000"/>
          </a:solidFill>
          <a:prstDash val="dot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8</xdr:col>
      <xdr:colOff>0</xdr:colOff>
      <xdr:row>23</xdr:row>
      <xdr:rowOff>76200</xdr:rowOff>
    </xdr:from>
    <xdr:to>
      <xdr:col>10</xdr:col>
      <xdr:colOff>0</xdr:colOff>
      <xdr:row>23</xdr:row>
      <xdr:rowOff>76200</xdr:rowOff>
    </xdr:to>
    <xdr:sp macro="" textlink="">
      <xdr:nvSpPr>
        <xdr:cNvPr id="3449" name="Line 377"/>
        <xdr:cNvSpPr>
          <a:spLocks noChangeShapeType="1"/>
        </xdr:cNvSpPr>
      </xdr:nvSpPr>
      <xdr:spPr bwMode="auto">
        <a:xfrm>
          <a:off x="3238500" y="4457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7</xdr:col>
      <xdr:colOff>0</xdr:colOff>
      <xdr:row>23</xdr:row>
      <xdr:rowOff>76200</xdr:rowOff>
    </xdr:from>
    <xdr:to>
      <xdr:col>8</xdr:col>
      <xdr:colOff>0</xdr:colOff>
      <xdr:row>23</xdr:row>
      <xdr:rowOff>76200</xdr:rowOff>
    </xdr:to>
    <xdr:sp macro="" textlink="">
      <xdr:nvSpPr>
        <xdr:cNvPr id="3450" name="Line 378"/>
        <xdr:cNvSpPr>
          <a:spLocks noChangeShapeType="1"/>
        </xdr:cNvSpPr>
      </xdr:nvSpPr>
      <xdr:spPr bwMode="auto">
        <a:xfrm>
          <a:off x="2990850" y="4457700"/>
          <a:ext cx="24765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0</xdr:colOff>
      <xdr:row>28</xdr:row>
      <xdr:rowOff>152400</xdr:rowOff>
    </xdr:to>
    <xdr:sp macro="" textlink="">
      <xdr:nvSpPr>
        <xdr:cNvPr id="3451" name="Line 379"/>
        <xdr:cNvSpPr>
          <a:spLocks noChangeShapeType="1"/>
        </xdr:cNvSpPr>
      </xdr:nvSpPr>
      <xdr:spPr bwMode="auto">
        <a:xfrm>
          <a:off x="4457700" y="53340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11</xdr:col>
      <xdr:colOff>0</xdr:colOff>
      <xdr:row>28</xdr:row>
      <xdr:rowOff>76200</xdr:rowOff>
    </xdr:from>
    <xdr:to>
      <xdr:col>18</xdr:col>
      <xdr:colOff>0</xdr:colOff>
      <xdr:row>28</xdr:row>
      <xdr:rowOff>76200</xdr:rowOff>
    </xdr:to>
    <xdr:sp macro="" textlink="">
      <xdr:nvSpPr>
        <xdr:cNvPr id="3452" name="Line 380"/>
        <xdr:cNvSpPr>
          <a:spLocks noChangeShapeType="1"/>
        </xdr:cNvSpPr>
      </xdr:nvSpPr>
      <xdr:spPr bwMode="auto">
        <a:xfrm>
          <a:off x="4610100" y="5410200"/>
          <a:ext cx="3086100" cy="0"/>
        </a:xfrm>
        <a:prstGeom prst="line">
          <a:avLst/>
        </a:prstGeom>
        <a:noFill/>
        <a:ln w="0">
          <a:solidFill>
            <a:srgbClr val="000000"/>
          </a:solidFill>
          <a:prstDash val="dot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8</xdr:col>
      <xdr:colOff>0</xdr:colOff>
      <xdr:row>28</xdr:row>
      <xdr:rowOff>76200</xdr:rowOff>
    </xdr:from>
    <xdr:to>
      <xdr:col>10</xdr:col>
      <xdr:colOff>0</xdr:colOff>
      <xdr:row>28</xdr:row>
      <xdr:rowOff>76200</xdr:rowOff>
    </xdr:to>
    <xdr:sp macro="" textlink="">
      <xdr:nvSpPr>
        <xdr:cNvPr id="3453" name="Line 381"/>
        <xdr:cNvSpPr>
          <a:spLocks noChangeShapeType="1"/>
        </xdr:cNvSpPr>
      </xdr:nvSpPr>
      <xdr:spPr bwMode="auto">
        <a:xfrm>
          <a:off x="3238500" y="5410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7</xdr:col>
      <xdr:colOff>0</xdr:colOff>
      <xdr:row>23</xdr:row>
      <xdr:rowOff>76200</xdr:rowOff>
    </xdr:from>
    <xdr:to>
      <xdr:col>8</xdr:col>
      <xdr:colOff>0</xdr:colOff>
      <xdr:row>28</xdr:row>
      <xdr:rowOff>76200</xdr:rowOff>
    </xdr:to>
    <xdr:sp macro="" textlink="">
      <xdr:nvSpPr>
        <xdr:cNvPr id="3454" name="Line 382"/>
        <xdr:cNvSpPr>
          <a:spLocks noChangeShapeType="1"/>
        </xdr:cNvSpPr>
      </xdr:nvSpPr>
      <xdr:spPr bwMode="auto">
        <a:xfrm>
          <a:off x="2990850" y="4457700"/>
          <a:ext cx="247650" cy="952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6</xdr:col>
      <xdr:colOff>0</xdr:colOff>
      <xdr:row>75</xdr:row>
      <xdr:rowOff>0</xdr:rowOff>
    </xdr:from>
    <xdr:to>
      <xdr:col>7</xdr:col>
      <xdr:colOff>0</xdr:colOff>
      <xdr:row>75</xdr:row>
      <xdr:rowOff>152400</xdr:rowOff>
    </xdr:to>
    <xdr:sp macro="" textlink="">
      <xdr:nvSpPr>
        <xdr:cNvPr id="3455" name="Oval 383"/>
        <xdr:cNvSpPr>
          <a:spLocks noChangeArrowheads="1"/>
        </xdr:cNvSpPr>
      </xdr:nvSpPr>
      <xdr:spPr bwMode="auto">
        <a:xfrm>
          <a:off x="2838450" y="14287500"/>
          <a:ext cx="152400" cy="152400"/>
        </a:xfrm>
        <a:prstGeom prst="ellips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none" w="med" len="med"/>
        </a:ln>
        <a:effectLst/>
      </xdr:spPr>
    </xdr:sp>
    <xdr:clientData/>
  </xdr:twoCellAnchor>
  <xdr:twoCellAnchor>
    <xdr:from>
      <xdr:col>4</xdr:col>
      <xdr:colOff>0</xdr:colOff>
      <xdr:row>75</xdr:row>
      <xdr:rowOff>76200</xdr:rowOff>
    </xdr:from>
    <xdr:to>
      <xdr:col>6</xdr:col>
      <xdr:colOff>0</xdr:colOff>
      <xdr:row>75</xdr:row>
      <xdr:rowOff>76200</xdr:rowOff>
    </xdr:to>
    <xdr:sp macro="" textlink="">
      <xdr:nvSpPr>
        <xdr:cNvPr id="3456" name="Line 384"/>
        <xdr:cNvSpPr>
          <a:spLocks noChangeShapeType="1"/>
        </xdr:cNvSpPr>
      </xdr:nvSpPr>
      <xdr:spPr bwMode="auto">
        <a:xfrm>
          <a:off x="1619250" y="14363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3</xdr:col>
      <xdr:colOff>0</xdr:colOff>
      <xdr:row>41</xdr:row>
      <xdr:rowOff>76200</xdr:rowOff>
    </xdr:from>
    <xdr:to>
      <xdr:col>4</xdr:col>
      <xdr:colOff>0</xdr:colOff>
      <xdr:row>75</xdr:row>
      <xdr:rowOff>76200</xdr:rowOff>
    </xdr:to>
    <xdr:sp macro="" textlink="">
      <xdr:nvSpPr>
        <xdr:cNvPr id="3457" name="Line 385"/>
        <xdr:cNvSpPr>
          <a:spLocks noChangeShapeType="1"/>
        </xdr:cNvSpPr>
      </xdr:nvSpPr>
      <xdr:spPr bwMode="auto">
        <a:xfrm>
          <a:off x="1371600" y="7886700"/>
          <a:ext cx="247650" cy="6477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11</xdr:col>
      <xdr:colOff>0</xdr:colOff>
      <xdr:row>45</xdr:row>
      <xdr:rowOff>152400</xdr:rowOff>
    </xdr:to>
    <xdr:sp macro="" textlink="">
      <xdr:nvSpPr>
        <xdr:cNvPr id="3458" name="Rectangle 386"/>
        <xdr:cNvSpPr>
          <a:spLocks noChangeArrowheads="1"/>
        </xdr:cNvSpPr>
      </xdr:nvSpPr>
      <xdr:spPr bwMode="auto">
        <a:xfrm>
          <a:off x="4457700" y="8572500"/>
          <a:ext cx="152400" cy="152400"/>
        </a:xfrm>
        <a:prstGeom prst="rect">
          <a:avLst/>
        </a:prstGeom>
        <a:noFill/>
        <a:ln w="12700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</xdr:spPr>
    </xdr:sp>
    <xdr:clientData/>
  </xdr:twoCellAnchor>
  <xdr:twoCellAnchor>
    <xdr:from>
      <xdr:col>8</xdr:col>
      <xdr:colOff>0</xdr:colOff>
      <xdr:row>45</xdr:row>
      <xdr:rowOff>76200</xdr:rowOff>
    </xdr:from>
    <xdr:to>
      <xdr:col>10</xdr:col>
      <xdr:colOff>0</xdr:colOff>
      <xdr:row>45</xdr:row>
      <xdr:rowOff>76200</xdr:rowOff>
    </xdr:to>
    <xdr:sp macro="" textlink="">
      <xdr:nvSpPr>
        <xdr:cNvPr id="3459" name="Line 387"/>
        <xdr:cNvSpPr>
          <a:spLocks noChangeShapeType="1"/>
        </xdr:cNvSpPr>
      </xdr:nvSpPr>
      <xdr:spPr bwMode="auto">
        <a:xfrm>
          <a:off x="3238500" y="8648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7</xdr:col>
      <xdr:colOff>0</xdr:colOff>
      <xdr:row>45</xdr:row>
      <xdr:rowOff>76200</xdr:rowOff>
    </xdr:from>
    <xdr:to>
      <xdr:col>8</xdr:col>
      <xdr:colOff>0</xdr:colOff>
      <xdr:row>75</xdr:row>
      <xdr:rowOff>76200</xdr:rowOff>
    </xdr:to>
    <xdr:sp macro="" textlink="">
      <xdr:nvSpPr>
        <xdr:cNvPr id="3460" name="Line 388"/>
        <xdr:cNvSpPr>
          <a:spLocks noChangeShapeType="1"/>
        </xdr:cNvSpPr>
      </xdr:nvSpPr>
      <xdr:spPr bwMode="auto">
        <a:xfrm flipV="1">
          <a:off x="2990850" y="8648700"/>
          <a:ext cx="247650" cy="5715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10</xdr:col>
      <xdr:colOff>0</xdr:colOff>
      <xdr:row>75</xdr:row>
      <xdr:rowOff>0</xdr:rowOff>
    </xdr:from>
    <xdr:to>
      <xdr:col>11</xdr:col>
      <xdr:colOff>0</xdr:colOff>
      <xdr:row>75</xdr:row>
      <xdr:rowOff>152400</xdr:rowOff>
    </xdr:to>
    <xdr:sp macro="" textlink="">
      <xdr:nvSpPr>
        <xdr:cNvPr id="3461" name="Rectangle 389"/>
        <xdr:cNvSpPr>
          <a:spLocks noChangeArrowheads="1"/>
        </xdr:cNvSpPr>
      </xdr:nvSpPr>
      <xdr:spPr bwMode="auto">
        <a:xfrm>
          <a:off x="4457700" y="14287500"/>
          <a:ext cx="152400" cy="152400"/>
        </a:xfrm>
        <a:prstGeom prst="rect">
          <a:avLst/>
        </a:prstGeom>
        <a:noFill/>
        <a:ln w="12700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</xdr:spPr>
    </xdr:sp>
    <xdr:clientData/>
  </xdr:twoCellAnchor>
  <xdr:twoCellAnchor>
    <xdr:from>
      <xdr:col>8</xdr:col>
      <xdr:colOff>0</xdr:colOff>
      <xdr:row>75</xdr:row>
      <xdr:rowOff>76200</xdr:rowOff>
    </xdr:from>
    <xdr:to>
      <xdr:col>10</xdr:col>
      <xdr:colOff>0</xdr:colOff>
      <xdr:row>75</xdr:row>
      <xdr:rowOff>76200</xdr:rowOff>
    </xdr:to>
    <xdr:sp macro="" textlink="">
      <xdr:nvSpPr>
        <xdr:cNvPr id="3462" name="Line 390"/>
        <xdr:cNvSpPr>
          <a:spLocks noChangeShapeType="1"/>
        </xdr:cNvSpPr>
      </xdr:nvSpPr>
      <xdr:spPr bwMode="auto">
        <a:xfrm>
          <a:off x="3238500" y="14363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7</xdr:col>
      <xdr:colOff>0</xdr:colOff>
      <xdr:row>75</xdr:row>
      <xdr:rowOff>76200</xdr:rowOff>
    </xdr:from>
    <xdr:to>
      <xdr:col>8</xdr:col>
      <xdr:colOff>0</xdr:colOff>
      <xdr:row>75</xdr:row>
      <xdr:rowOff>76200</xdr:rowOff>
    </xdr:to>
    <xdr:sp macro="" textlink="">
      <xdr:nvSpPr>
        <xdr:cNvPr id="3463" name="Line 391"/>
        <xdr:cNvSpPr>
          <a:spLocks noChangeShapeType="1"/>
        </xdr:cNvSpPr>
      </xdr:nvSpPr>
      <xdr:spPr bwMode="auto">
        <a:xfrm>
          <a:off x="2990850" y="14363700"/>
          <a:ext cx="24765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10</xdr:col>
      <xdr:colOff>0</xdr:colOff>
      <xdr:row>105</xdr:row>
      <xdr:rowOff>0</xdr:rowOff>
    </xdr:from>
    <xdr:to>
      <xdr:col>11</xdr:col>
      <xdr:colOff>0</xdr:colOff>
      <xdr:row>105</xdr:row>
      <xdr:rowOff>152400</xdr:rowOff>
    </xdr:to>
    <xdr:sp macro="" textlink="">
      <xdr:nvSpPr>
        <xdr:cNvPr id="3464" name="Rectangle 392"/>
        <xdr:cNvSpPr>
          <a:spLocks noChangeArrowheads="1"/>
        </xdr:cNvSpPr>
      </xdr:nvSpPr>
      <xdr:spPr bwMode="auto">
        <a:xfrm>
          <a:off x="4457700" y="20002500"/>
          <a:ext cx="152400" cy="152400"/>
        </a:xfrm>
        <a:prstGeom prst="rect">
          <a:avLst/>
        </a:prstGeom>
        <a:noFill/>
        <a:ln w="12700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</xdr:spPr>
    </xdr:sp>
    <xdr:clientData/>
  </xdr:twoCellAnchor>
  <xdr:twoCellAnchor>
    <xdr:from>
      <xdr:col>8</xdr:col>
      <xdr:colOff>0</xdr:colOff>
      <xdr:row>105</xdr:row>
      <xdr:rowOff>76200</xdr:rowOff>
    </xdr:from>
    <xdr:to>
      <xdr:col>10</xdr:col>
      <xdr:colOff>0</xdr:colOff>
      <xdr:row>105</xdr:row>
      <xdr:rowOff>76200</xdr:rowOff>
    </xdr:to>
    <xdr:sp macro="" textlink="">
      <xdr:nvSpPr>
        <xdr:cNvPr id="3465" name="Line 393"/>
        <xdr:cNvSpPr>
          <a:spLocks noChangeShapeType="1"/>
        </xdr:cNvSpPr>
      </xdr:nvSpPr>
      <xdr:spPr bwMode="auto">
        <a:xfrm>
          <a:off x="3238500" y="20078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7</xdr:col>
      <xdr:colOff>0</xdr:colOff>
      <xdr:row>75</xdr:row>
      <xdr:rowOff>76200</xdr:rowOff>
    </xdr:from>
    <xdr:to>
      <xdr:col>8</xdr:col>
      <xdr:colOff>0</xdr:colOff>
      <xdr:row>105</xdr:row>
      <xdr:rowOff>76200</xdr:rowOff>
    </xdr:to>
    <xdr:sp macro="" textlink="">
      <xdr:nvSpPr>
        <xdr:cNvPr id="3466" name="Line 394"/>
        <xdr:cNvSpPr>
          <a:spLocks noChangeShapeType="1"/>
        </xdr:cNvSpPr>
      </xdr:nvSpPr>
      <xdr:spPr bwMode="auto">
        <a:xfrm>
          <a:off x="2990850" y="14363700"/>
          <a:ext cx="247650" cy="5715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15</xdr:col>
      <xdr:colOff>0</xdr:colOff>
      <xdr:row>38</xdr:row>
      <xdr:rowOff>152400</xdr:rowOff>
    </xdr:to>
    <xdr:sp macro="" textlink="">
      <xdr:nvSpPr>
        <xdr:cNvPr id="3467" name="Oval 395"/>
        <xdr:cNvSpPr>
          <a:spLocks noChangeArrowheads="1"/>
        </xdr:cNvSpPr>
      </xdr:nvSpPr>
      <xdr:spPr bwMode="auto">
        <a:xfrm>
          <a:off x="6076950" y="7239000"/>
          <a:ext cx="152400" cy="152400"/>
        </a:xfrm>
        <a:prstGeom prst="ellips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none" w="med" len="med"/>
        </a:ln>
        <a:effectLst/>
      </xdr:spPr>
    </xdr:sp>
    <xdr:clientData/>
  </xdr:twoCellAnchor>
  <xdr:twoCellAnchor>
    <xdr:from>
      <xdr:col>12</xdr:col>
      <xdr:colOff>0</xdr:colOff>
      <xdr:row>38</xdr:row>
      <xdr:rowOff>76200</xdr:rowOff>
    </xdr:from>
    <xdr:to>
      <xdr:col>14</xdr:col>
      <xdr:colOff>0</xdr:colOff>
      <xdr:row>38</xdr:row>
      <xdr:rowOff>76200</xdr:rowOff>
    </xdr:to>
    <xdr:sp macro="" textlink="">
      <xdr:nvSpPr>
        <xdr:cNvPr id="3468" name="Line 396"/>
        <xdr:cNvSpPr>
          <a:spLocks noChangeShapeType="1"/>
        </xdr:cNvSpPr>
      </xdr:nvSpPr>
      <xdr:spPr bwMode="auto">
        <a:xfrm>
          <a:off x="4857750" y="7315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11</xdr:col>
      <xdr:colOff>0</xdr:colOff>
      <xdr:row>38</xdr:row>
      <xdr:rowOff>76200</xdr:rowOff>
    </xdr:from>
    <xdr:to>
      <xdr:col>12</xdr:col>
      <xdr:colOff>0</xdr:colOff>
      <xdr:row>45</xdr:row>
      <xdr:rowOff>76200</xdr:rowOff>
    </xdr:to>
    <xdr:sp macro="" textlink="">
      <xdr:nvSpPr>
        <xdr:cNvPr id="3469" name="Line 397"/>
        <xdr:cNvSpPr>
          <a:spLocks noChangeShapeType="1"/>
        </xdr:cNvSpPr>
      </xdr:nvSpPr>
      <xdr:spPr bwMode="auto">
        <a:xfrm flipV="1">
          <a:off x="4610100" y="7315200"/>
          <a:ext cx="247650" cy="1333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15</xdr:col>
      <xdr:colOff>0</xdr:colOff>
      <xdr:row>53</xdr:row>
      <xdr:rowOff>152400</xdr:rowOff>
    </xdr:to>
    <xdr:sp macro="" textlink="">
      <xdr:nvSpPr>
        <xdr:cNvPr id="3470" name="Oval 398"/>
        <xdr:cNvSpPr>
          <a:spLocks noChangeArrowheads="1"/>
        </xdr:cNvSpPr>
      </xdr:nvSpPr>
      <xdr:spPr bwMode="auto">
        <a:xfrm>
          <a:off x="6076950" y="10096500"/>
          <a:ext cx="152400" cy="152400"/>
        </a:xfrm>
        <a:prstGeom prst="ellips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none" w="med" len="med"/>
        </a:ln>
        <a:effectLst/>
      </xdr:spPr>
    </xdr:sp>
    <xdr:clientData/>
  </xdr:twoCellAnchor>
  <xdr:twoCellAnchor>
    <xdr:from>
      <xdr:col>12</xdr:col>
      <xdr:colOff>0</xdr:colOff>
      <xdr:row>53</xdr:row>
      <xdr:rowOff>76200</xdr:rowOff>
    </xdr:from>
    <xdr:to>
      <xdr:col>14</xdr:col>
      <xdr:colOff>0</xdr:colOff>
      <xdr:row>53</xdr:row>
      <xdr:rowOff>76200</xdr:rowOff>
    </xdr:to>
    <xdr:sp macro="" textlink="">
      <xdr:nvSpPr>
        <xdr:cNvPr id="3471" name="Line 399"/>
        <xdr:cNvSpPr>
          <a:spLocks noChangeShapeType="1"/>
        </xdr:cNvSpPr>
      </xdr:nvSpPr>
      <xdr:spPr bwMode="auto">
        <a:xfrm>
          <a:off x="4857750" y="10172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11</xdr:col>
      <xdr:colOff>0</xdr:colOff>
      <xdr:row>45</xdr:row>
      <xdr:rowOff>76200</xdr:rowOff>
    </xdr:from>
    <xdr:to>
      <xdr:col>12</xdr:col>
      <xdr:colOff>0</xdr:colOff>
      <xdr:row>53</xdr:row>
      <xdr:rowOff>76200</xdr:rowOff>
    </xdr:to>
    <xdr:sp macro="" textlink="">
      <xdr:nvSpPr>
        <xdr:cNvPr id="3472" name="Line 400"/>
        <xdr:cNvSpPr>
          <a:spLocks noChangeShapeType="1"/>
        </xdr:cNvSpPr>
      </xdr:nvSpPr>
      <xdr:spPr bwMode="auto">
        <a:xfrm>
          <a:off x="4610100" y="8648700"/>
          <a:ext cx="247650" cy="1524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0</xdr:colOff>
      <xdr:row>33</xdr:row>
      <xdr:rowOff>152400</xdr:rowOff>
    </xdr:to>
    <xdr:sp macro="" textlink="">
      <xdr:nvSpPr>
        <xdr:cNvPr id="3473" name="Line 401"/>
        <xdr:cNvSpPr>
          <a:spLocks noChangeShapeType="1"/>
        </xdr:cNvSpPr>
      </xdr:nvSpPr>
      <xdr:spPr bwMode="auto">
        <a:xfrm>
          <a:off x="7696200" y="62865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16</xdr:col>
      <xdr:colOff>0</xdr:colOff>
      <xdr:row>33</xdr:row>
      <xdr:rowOff>76200</xdr:rowOff>
    </xdr:from>
    <xdr:to>
      <xdr:col>18</xdr:col>
      <xdr:colOff>0</xdr:colOff>
      <xdr:row>33</xdr:row>
      <xdr:rowOff>76200</xdr:rowOff>
    </xdr:to>
    <xdr:sp macro="" textlink="">
      <xdr:nvSpPr>
        <xdr:cNvPr id="3474" name="Line 402"/>
        <xdr:cNvSpPr>
          <a:spLocks noChangeShapeType="1"/>
        </xdr:cNvSpPr>
      </xdr:nvSpPr>
      <xdr:spPr bwMode="auto">
        <a:xfrm>
          <a:off x="6477000" y="6362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33</xdr:row>
      <xdr:rowOff>76200</xdr:rowOff>
    </xdr:from>
    <xdr:to>
      <xdr:col>16</xdr:col>
      <xdr:colOff>0</xdr:colOff>
      <xdr:row>38</xdr:row>
      <xdr:rowOff>76200</xdr:rowOff>
    </xdr:to>
    <xdr:sp macro="" textlink="">
      <xdr:nvSpPr>
        <xdr:cNvPr id="3475" name="Line 403"/>
        <xdr:cNvSpPr>
          <a:spLocks noChangeShapeType="1"/>
        </xdr:cNvSpPr>
      </xdr:nvSpPr>
      <xdr:spPr bwMode="auto">
        <a:xfrm flipV="1">
          <a:off x="6229350" y="6362700"/>
          <a:ext cx="247650" cy="952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0</xdr:colOff>
      <xdr:row>38</xdr:row>
      <xdr:rowOff>152400</xdr:rowOff>
    </xdr:to>
    <xdr:sp macro="" textlink="">
      <xdr:nvSpPr>
        <xdr:cNvPr id="3476" name="Line 404"/>
        <xdr:cNvSpPr>
          <a:spLocks noChangeShapeType="1"/>
        </xdr:cNvSpPr>
      </xdr:nvSpPr>
      <xdr:spPr bwMode="auto">
        <a:xfrm>
          <a:off x="7696200" y="72390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16</xdr:col>
      <xdr:colOff>0</xdr:colOff>
      <xdr:row>38</xdr:row>
      <xdr:rowOff>76200</xdr:rowOff>
    </xdr:from>
    <xdr:to>
      <xdr:col>18</xdr:col>
      <xdr:colOff>0</xdr:colOff>
      <xdr:row>38</xdr:row>
      <xdr:rowOff>76200</xdr:rowOff>
    </xdr:to>
    <xdr:sp macro="" textlink="">
      <xdr:nvSpPr>
        <xdr:cNvPr id="3477" name="Line 405"/>
        <xdr:cNvSpPr>
          <a:spLocks noChangeShapeType="1"/>
        </xdr:cNvSpPr>
      </xdr:nvSpPr>
      <xdr:spPr bwMode="auto">
        <a:xfrm>
          <a:off x="6477000" y="7315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38</xdr:row>
      <xdr:rowOff>76200</xdr:rowOff>
    </xdr:from>
    <xdr:to>
      <xdr:col>16</xdr:col>
      <xdr:colOff>0</xdr:colOff>
      <xdr:row>38</xdr:row>
      <xdr:rowOff>76200</xdr:rowOff>
    </xdr:to>
    <xdr:sp macro="" textlink="">
      <xdr:nvSpPr>
        <xdr:cNvPr id="3478" name="Line 406"/>
        <xdr:cNvSpPr>
          <a:spLocks noChangeShapeType="1"/>
        </xdr:cNvSpPr>
      </xdr:nvSpPr>
      <xdr:spPr bwMode="auto">
        <a:xfrm>
          <a:off x="6229350" y="7315200"/>
          <a:ext cx="24765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0</xdr:colOff>
      <xdr:row>43</xdr:row>
      <xdr:rowOff>152400</xdr:rowOff>
    </xdr:to>
    <xdr:sp macro="" textlink="">
      <xdr:nvSpPr>
        <xdr:cNvPr id="3479" name="Line 407"/>
        <xdr:cNvSpPr>
          <a:spLocks noChangeShapeType="1"/>
        </xdr:cNvSpPr>
      </xdr:nvSpPr>
      <xdr:spPr bwMode="auto">
        <a:xfrm>
          <a:off x="7696200" y="81915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16</xdr:col>
      <xdr:colOff>0</xdr:colOff>
      <xdr:row>43</xdr:row>
      <xdr:rowOff>76200</xdr:rowOff>
    </xdr:from>
    <xdr:to>
      <xdr:col>18</xdr:col>
      <xdr:colOff>0</xdr:colOff>
      <xdr:row>43</xdr:row>
      <xdr:rowOff>76200</xdr:rowOff>
    </xdr:to>
    <xdr:sp macro="" textlink="">
      <xdr:nvSpPr>
        <xdr:cNvPr id="3480" name="Line 408"/>
        <xdr:cNvSpPr>
          <a:spLocks noChangeShapeType="1"/>
        </xdr:cNvSpPr>
      </xdr:nvSpPr>
      <xdr:spPr bwMode="auto">
        <a:xfrm>
          <a:off x="6477000" y="8267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38</xdr:row>
      <xdr:rowOff>76200</xdr:rowOff>
    </xdr:from>
    <xdr:to>
      <xdr:col>16</xdr:col>
      <xdr:colOff>0</xdr:colOff>
      <xdr:row>43</xdr:row>
      <xdr:rowOff>76200</xdr:rowOff>
    </xdr:to>
    <xdr:sp macro="" textlink="">
      <xdr:nvSpPr>
        <xdr:cNvPr id="3481" name="Line 409"/>
        <xdr:cNvSpPr>
          <a:spLocks noChangeShapeType="1"/>
        </xdr:cNvSpPr>
      </xdr:nvSpPr>
      <xdr:spPr bwMode="auto">
        <a:xfrm>
          <a:off x="6229350" y="7315200"/>
          <a:ext cx="247650" cy="952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0</xdr:colOff>
      <xdr:row>48</xdr:row>
      <xdr:rowOff>152400</xdr:rowOff>
    </xdr:to>
    <xdr:sp macro="" textlink="">
      <xdr:nvSpPr>
        <xdr:cNvPr id="3482" name="Line 410"/>
        <xdr:cNvSpPr>
          <a:spLocks noChangeShapeType="1"/>
        </xdr:cNvSpPr>
      </xdr:nvSpPr>
      <xdr:spPr bwMode="auto">
        <a:xfrm>
          <a:off x="7696200" y="91440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16</xdr:col>
      <xdr:colOff>0</xdr:colOff>
      <xdr:row>48</xdr:row>
      <xdr:rowOff>76200</xdr:rowOff>
    </xdr:from>
    <xdr:to>
      <xdr:col>18</xdr:col>
      <xdr:colOff>0</xdr:colOff>
      <xdr:row>48</xdr:row>
      <xdr:rowOff>76200</xdr:rowOff>
    </xdr:to>
    <xdr:sp macro="" textlink="">
      <xdr:nvSpPr>
        <xdr:cNvPr id="3483" name="Line 411"/>
        <xdr:cNvSpPr>
          <a:spLocks noChangeShapeType="1"/>
        </xdr:cNvSpPr>
      </xdr:nvSpPr>
      <xdr:spPr bwMode="auto">
        <a:xfrm>
          <a:off x="6477000" y="9220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48</xdr:row>
      <xdr:rowOff>76200</xdr:rowOff>
    </xdr:from>
    <xdr:to>
      <xdr:col>16</xdr:col>
      <xdr:colOff>0</xdr:colOff>
      <xdr:row>53</xdr:row>
      <xdr:rowOff>76200</xdr:rowOff>
    </xdr:to>
    <xdr:sp macro="" textlink="">
      <xdr:nvSpPr>
        <xdr:cNvPr id="3484" name="Line 412"/>
        <xdr:cNvSpPr>
          <a:spLocks noChangeShapeType="1"/>
        </xdr:cNvSpPr>
      </xdr:nvSpPr>
      <xdr:spPr bwMode="auto">
        <a:xfrm flipV="1">
          <a:off x="6229350" y="9220200"/>
          <a:ext cx="247650" cy="952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0</xdr:colOff>
      <xdr:row>53</xdr:row>
      <xdr:rowOff>152400</xdr:rowOff>
    </xdr:to>
    <xdr:sp macro="" textlink="">
      <xdr:nvSpPr>
        <xdr:cNvPr id="3485" name="Line 413"/>
        <xdr:cNvSpPr>
          <a:spLocks noChangeShapeType="1"/>
        </xdr:cNvSpPr>
      </xdr:nvSpPr>
      <xdr:spPr bwMode="auto">
        <a:xfrm>
          <a:off x="7696200" y="100965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16</xdr:col>
      <xdr:colOff>0</xdr:colOff>
      <xdr:row>53</xdr:row>
      <xdr:rowOff>76200</xdr:rowOff>
    </xdr:from>
    <xdr:to>
      <xdr:col>18</xdr:col>
      <xdr:colOff>0</xdr:colOff>
      <xdr:row>53</xdr:row>
      <xdr:rowOff>76200</xdr:rowOff>
    </xdr:to>
    <xdr:sp macro="" textlink="">
      <xdr:nvSpPr>
        <xdr:cNvPr id="3486" name="Line 414"/>
        <xdr:cNvSpPr>
          <a:spLocks noChangeShapeType="1"/>
        </xdr:cNvSpPr>
      </xdr:nvSpPr>
      <xdr:spPr bwMode="auto">
        <a:xfrm>
          <a:off x="6477000" y="10172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53</xdr:row>
      <xdr:rowOff>76200</xdr:rowOff>
    </xdr:from>
    <xdr:to>
      <xdr:col>16</xdr:col>
      <xdr:colOff>0</xdr:colOff>
      <xdr:row>53</xdr:row>
      <xdr:rowOff>76200</xdr:rowOff>
    </xdr:to>
    <xdr:sp macro="" textlink="">
      <xdr:nvSpPr>
        <xdr:cNvPr id="3487" name="Line 415"/>
        <xdr:cNvSpPr>
          <a:spLocks noChangeShapeType="1"/>
        </xdr:cNvSpPr>
      </xdr:nvSpPr>
      <xdr:spPr bwMode="auto">
        <a:xfrm>
          <a:off x="6229350" y="10172700"/>
          <a:ext cx="24765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0</xdr:colOff>
      <xdr:row>58</xdr:row>
      <xdr:rowOff>152400</xdr:rowOff>
    </xdr:to>
    <xdr:sp macro="" textlink="">
      <xdr:nvSpPr>
        <xdr:cNvPr id="3488" name="Line 416"/>
        <xdr:cNvSpPr>
          <a:spLocks noChangeShapeType="1"/>
        </xdr:cNvSpPr>
      </xdr:nvSpPr>
      <xdr:spPr bwMode="auto">
        <a:xfrm>
          <a:off x="7696200" y="110490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16</xdr:col>
      <xdr:colOff>0</xdr:colOff>
      <xdr:row>58</xdr:row>
      <xdr:rowOff>76200</xdr:rowOff>
    </xdr:from>
    <xdr:to>
      <xdr:col>18</xdr:col>
      <xdr:colOff>0</xdr:colOff>
      <xdr:row>58</xdr:row>
      <xdr:rowOff>76200</xdr:rowOff>
    </xdr:to>
    <xdr:sp macro="" textlink="">
      <xdr:nvSpPr>
        <xdr:cNvPr id="3489" name="Line 417"/>
        <xdr:cNvSpPr>
          <a:spLocks noChangeShapeType="1"/>
        </xdr:cNvSpPr>
      </xdr:nvSpPr>
      <xdr:spPr bwMode="auto">
        <a:xfrm>
          <a:off x="6477000" y="11125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53</xdr:row>
      <xdr:rowOff>76200</xdr:rowOff>
    </xdr:from>
    <xdr:to>
      <xdr:col>16</xdr:col>
      <xdr:colOff>0</xdr:colOff>
      <xdr:row>58</xdr:row>
      <xdr:rowOff>76200</xdr:rowOff>
    </xdr:to>
    <xdr:sp macro="" textlink="">
      <xdr:nvSpPr>
        <xdr:cNvPr id="3490" name="Line 418"/>
        <xdr:cNvSpPr>
          <a:spLocks noChangeShapeType="1"/>
        </xdr:cNvSpPr>
      </xdr:nvSpPr>
      <xdr:spPr bwMode="auto">
        <a:xfrm>
          <a:off x="6229350" y="10172700"/>
          <a:ext cx="247650" cy="952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14</xdr:col>
      <xdr:colOff>0</xdr:colOff>
      <xdr:row>68</xdr:row>
      <xdr:rowOff>0</xdr:rowOff>
    </xdr:from>
    <xdr:to>
      <xdr:col>15</xdr:col>
      <xdr:colOff>0</xdr:colOff>
      <xdr:row>68</xdr:row>
      <xdr:rowOff>152400</xdr:rowOff>
    </xdr:to>
    <xdr:sp macro="" textlink="">
      <xdr:nvSpPr>
        <xdr:cNvPr id="3491" name="Oval 419"/>
        <xdr:cNvSpPr>
          <a:spLocks noChangeArrowheads="1"/>
        </xdr:cNvSpPr>
      </xdr:nvSpPr>
      <xdr:spPr bwMode="auto">
        <a:xfrm>
          <a:off x="6076950" y="12954000"/>
          <a:ext cx="152400" cy="152400"/>
        </a:xfrm>
        <a:prstGeom prst="ellips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none" w="med" len="med"/>
        </a:ln>
        <a:effectLst/>
      </xdr:spPr>
    </xdr:sp>
    <xdr:clientData/>
  </xdr:twoCellAnchor>
  <xdr:twoCellAnchor>
    <xdr:from>
      <xdr:col>12</xdr:col>
      <xdr:colOff>0</xdr:colOff>
      <xdr:row>68</xdr:row>
      <xdr:rowOff>76200</xdr:rowOff>
    </xdr:from>
    <xdr:to>
      <xdr:col>14</xdr:col>
      <xdr:colOff>0</xdr:colOff>
      <xdr:row>68</xdr:row>
      <xdr:rowOff>76200</xdr:rowOff>
    </xdr:to>
    <xdr:sp macro="" textlink="">
      <xdr:nvSpPr>
        <xdr:cNvPr id="3492" name="Line 420"/>
        <xdr:cNvSpPr>
          <a:spLocks noChangeShapeType="1"/>
        </xdr:cNvSpPr>
      </xdr:nvSpPr>
      <xdr:spPr bwMode="auto">
        <a:xfrm>
          <a:off x="4857750" y="13030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11</xdr:col>
      <xdr:colOff>0</xdr:colOff>
      <xdr:row>68</xdr:row>
      <xdr:rowOff>76200</xdr:rowOff>
    </xdr:from>
    <xdr:to>
      <xdr:col>12</xdr:col>
      <xdr:colOff>0</xdr:colOff>
      <xdr:row>75</xdr:row>
      <xdr:rowOff>76200</xdr:rowOff>
    </xdr:to>
    <xdr:sp macro="" textlink="">
      <xdr:nvSpPr>
        <xdr:cNvPr id="3493" name="Line 421"/>
        <xdr:cNvSpPr>
          <a:spLocks noChangeShapeType="1"/>
        </xdr:cNvSpPr>
      </xdr:nvSpPr>
      <xdr:spPr bwMode="auto">
        <a:xfrm flipV="1">
          <a:off x="4610100" y="13030200"/>
          <a:ext cx="247650" cy="1333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14</xdr:col>
      <xdr:colOff>0</xdr:colOff>
      <xdr:row>83</xdr:row>
      <xdr:rowOff>0</xdr:rowOff>
    </xdr:from>
    <xdr:to>
      <xdr:col>15</xdr:col>
      <xdr:colOff>0</xdr:colOff>
      <xdr:row>83</xdr:row>
      <xdr:rowOff>152400</xdr:rowOff>
    </xdr:to>
    <xdr:sp macro="" textlink="">
      <xdr:nvSpPr>
        <xdr:cNvPr id="3494" name="Oval 422"/>
        <xdr:cNvSpPr>
          <a:spLocks noChangeArrowheads="1"/>
        </xdr:cNvSpPr>
      </xdr:nvSpPr>
      <xdr:spPr bwMode="auto">
        <a:xfrm>
          <a:off x="6076950" y="15811500"/>
          <a:ext cx="152400" cy="152400"/>
        </a:xfrm>
        <a:prstGeom prst="ellips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none" w="med" len="med"/>
        </a:ln>
        <a:effectLst/>
      </xdr:spPr>
    </xdr:sp>
    <xdr:clientData/>
  </xdr:twoCellAnchor>
  <xdr:twoCellAnchor>
    <xdr:from>
      <xdr:col>12</xdr:col>
      <xdr:colOff>0</xdr:colOff>
      <xdr:row>83</xdr:row>
      <xdr:rowOff>76200</xdr:rowOff>
    </xdr:from>
    <xdr:to>
      <xdr:col>14</xdr:col>
      <xdr:colOff>0</xdr:colOff>
      <xdr:row>83</xdr:row>
      <xdr:rowOff>76200</xdr:rowOff>
    </xdr:to>
    <xdr:sp macro="" textlink="">
      <xdr:nvSpPr>
        <xdr:cNvPr id="3495" name="Line 423"/>
        <xdr:cNvSpPr>
          <a:spLocks noChangeShapeType="1"/>
        </xdr:cNvSpPr>
      </xdr:nvSpPr>
      <xdr:spPr bwMode="auto">
        <a:xfrm>
          <a:off x="4857750" y="15887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11</xdr:col>
      <xdr:colOff>0</xdr:colOff>
      <xdr:row>75</xdr:row>
      <xdr:rowOff>76200</xdr:rowOff>
    </xdr:from>
    <xdr:to>
      <xdr:col>12</xdr:col>
      <xdr:colOff>0</xdr:colOff>
      <xdr:row>83</xdr:row>
      <xdr:rowOff>76200</xdr:rowOff>
    </xdr:to>
    <xdr:sp macro="" textlink="">
      <xdr:nvSpPr>
        <xdr:cNvPr id="3496" name="Line 424"/>
        <xdr:cNvSpPr>
          <a:spLocks noChangeShapeType="1"/>
        </xdr:cNvSpPr>
      </xdr:nvSpPr>
      <xdr:spPr bwMode="auto">
        <a:xfrm>
          <a:off x="4610100" y="14363700"/>
          <a:ext cx="247650" cy="1524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0</xdr:colOff>
      <xdr:row>63</xdr:row>
      <xdr:rowOff>152400</xdr:rowOff>
    </xdr:to>
    <xdr:sp macro="" textlink="">
      <xdr:nvSpPr>
        <xdr:cNvPr id="3497" name="Line 425"/>
        <xdr:cNvSpPr>
          <a:spLocks noChangeShapeType="1"/>
        </xdr:cNvSpPr>
      </xdr:nvSpPr>
      <xdr:spPr bwMode="auto">
        <a:xfrm>
          <a:off x="7696200" y="120015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16</xdr:col>
      <xdr:colOff>0</xdr:colOff>
      <xdr:row>63</xdr:row>
      <xdr:rowOff>76200</xdr:rowOff>
    </xdr:from>
    <xdr:to>
      <xdr:col>18</xdr:col>
      <xdr:colOff>0</xdr:colOff>
      <xdr:row>63</xdr:row>
      <xdr:rowOff>76200</xdr:rowOff>
    </xdr:to>
    <xdr:sp macro="" textlink="">
      <xdr:nvSpPr>
        <xdr:cNvPr id="3498" name="Line 426"/>
        <xdr:cNvSpPr>
          <a:spLocks noChangeShapeType="1"/>
        </xdr:cNvSpPr>
      </xdr:nvSpPr>
      <xdr:spPr bwMode="auto">
        <a:xfrm>
          <a:off x="6477000" y="12077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63</xdr:row>
      <xdr:rowOff>76200</xdr:rowOff>
    </xdr:from>
    <xdr:to>
      <xdr:col>16</xdr:col>
      <xdr:colOff>0</xdr:colOff>
      <xdr:row>68</xdr:row>
      <xdr:rowOff>76200</xdr:rowOff>
    </xdr:to>
    <xdr:sp macro="" textlink="">
      <xdr:nvSpPr>
        <xdr:cNvPr id="3499" name="Line 427"/>
        <xdr:cNvSpPr>
          <a:spLocks noChangeShapeType="1"/>
        </xdr:cNvSpPr>
      </xdr:nvSpPr>
      <xdr:spPr bwMode="auto">
        <a:xfrm flipV="1">
          <a:off x="6229350" y="12077700"/>
          <a:ext cx="247650" cy="952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0</xdr:colOff>
      <xdr:row>68</xdr:row>
      <xdr:rowOff>152400</xdr:rowOff>
    </xdr:to>
    <xdr:sp macro="" textlink="">
      <xdr:nvSpPr>
        <xdr:cNvPr id="3500" name="Line 428"/>
        <xdr:cNvSpPr>
          <a:spLocks noChangeShapeType="1"/>
        </xdr:cNvSpPr>
      </xdr:nvSpPr>
      <xdr:spPr bwMode="auto">
        <a:xfrm>
          <a:off x="7696200" y="129540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16</xdr:col>
      <xdr:colOff>0</xdr:colOff>
      <xdr:row>68</xdr:row>
      <xdr:rowOff>76200</xdr:rowOff>
    </xdr:from>
    <xdr:to>
      <xdr:col>18</xdr:col>
      <xdr:colOff>0</xdr:colOff>
      <xdr:row>68</xdr:row>
      <xdr:rowOff>76200</xdr:rowOff>
    </xdr:to>
    <xdr:sp macro="" textlink="">
      <xdr:nvSpPr>
        <xdr:cNvPr id="3501" name="Line 429"/>
        <xdr:cNvSpPr>
          <a:spLocks noChangeShapeType="1"/>
        </xdr:cNvSpPr>
      </xdr:nvSpPr>
      <xdr:spPr bwMode="auto">
        <a:xfrm>
          <a:off x="6477000" y="13030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68</xdr:row>
      <xdr:rowOff>76200</xdr:rowOff>
    </xdr:from>
    <xdr:to>
      <xdr:col>16</xdr:col>
      <xdr:colOff>0</xdr:colOff>
      <xdr:row>68</xdr:row>
      <xdr:rowOff>76200</xdr:rowOff>
    </xdr:to>
    <xdr:sp macro="" textlink="">
      <xdr:nvSpPr>
        <xdr:cNvPr id="3502" name="Line 430"/>
        <xdr:cNvSpPr>
          <a:spLocks noChangeShapeType="1"/>
        </xdr:cNvSpPr>
      </xdr:nvSpPr>
      <xdr:spPr bwMode="auto">
        <a:xfrm>
          <a:off x="6229350" y="13030200"/>
          <a:ext cx="24765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0</xdr:colOff>
      <xdr:row>73</xdr:row>
      <xdr:rowOff>152400</xdr:rowOff>
    </xdr:to>
    <xdr:sp macro="" textlink="">
      <xdr:nvSpPr>
        <xdr:cNvPr id="3503" name="Line 431"/>
        <xdr:cNvSpPr>
          <a:spLocks noChangeShapeType="1"/>
        </xdr:cNvSpPr>
      </xdr:nvSpPr>
      <xdr:spPr bwMode="auto">
        <a:xfrm>
          <a:off x="7696200" y="139065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16</xdr:col>
      <xdr:colOff>0</xdr:colOff>
      <xdr:row>73</xdr:row>
      <xdr:rowOff>76200</xdr:rowOff>
    </xdr:from>
    <xdr:to>
      <xdr:col>18</xdr:col>
      <xdr:colOff>0</xdr:colOff>
      <xdr:row>73</xdr:row>
      <xdr:rowOff>76200</xdr:rowOff>
    </xdr:to>
    <xdr:sp macro="" textlink="">
      <xdr:nvSpPr>
        <xdr:cNvPr id="3504" name="Line 432"/>
        <xdr:cNvSpPr>
          <a:spLocks noChangeShapeType="1"/>
        </xdr:cNvSpPr>
      </xdr:nvSpPr>
      <xdr:spPr bwMode="auto">
        <a:xfrm>
          <a:off x="6477000" y="13982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68</xdr:row>
      <xdr:rowOff>76200</xdr:rowOff>
    </xdr:from>
    <xdr:to>
      <xdr:col>16</xdr:col>
      <xdr:colOff>0</xdr:colOff>
      <xdr:row>73</xdr:row>
      <xdr:rowOff>76200</xdr:rowOff>
    </xdr:to>
    <xdr:sp macro="" textlink="">
      <xdr:nvSpPr>
        <xdr:cNvPr id="3505" name="Line 433"/>
        <xdr:cNvSpPr>
          <a:spLocks noChangeShapeType="1"/>
        </xdr:cNvSpPr>
      </xdr:nvSpPr>
      <xdr:spPr bwMode="auto">
        <a:xfrm>
          <a:off x="6229350" y="13030200"/>
          <a:ext cx="247650" cy="952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0</xdr:colOff>
      <xdr:row>78</xdr:row>
      <xdr:rowOff>152400</xdr:rowOff>
    </xdr:to>
    <xdr:sp macro="" textlink="">
      <xdr:nvSpPr>
        <xdr:cNvPr id="3506" name="Line 434"/>
        <xdr:cNvSpPr>
          <a:spLocks noChangeShapeType="1"/>
        </xdr:cNvSpPr>
      </xdr:nvSpPr>
      <xdr:spPr bwMode="auto">
        <a:xfrm>
          <a:off x="7696200" y="148590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16</xdr:col>
      <xdr:colOff>0</xdr:colOff>
      <xdr:row>78</xdr:row>
      <xdr:rowOff>76200</xdr:rowOff>
    </xdr:from>
    <xdr:to>
      <xdr:col>18</xdr:col>
      <xdr:colOff>0</xdr:colOff>
      <xdr:row>78</xdr:row>
      <xdr:rowOff>76200</xdr:rowOff>
    </xdr:to>
    <xdr:sp macro="" textlink="">
      <xdr:nvSpPr>
        <xdr:cNvPr id="3507" name="Line 435"/>
        <xdr:cNvSpPr>
          <a:spLocks noChangeShapeType="1"/>
        </xdr:cNvSpPr>
      </xdr:nvSpPr>
      <xdr:spPr bwMode="auto">
        <a:xfrm>
          <a:off x="6477000" y="14935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78</xdr:row>
      <xdr:rowOff>76200</xdr:rowOff>
    </xdr:from>
    <xdr:to>
      <xdr:col>16</xdr:col>
      <xdr:colOff>0</xdr:colOff>
      <xdr:row>83</xdr:row>
      <xdr:rowOff>76200</xdr:rowOff>
    </xdr:to>
    <xdr:sp macro="" textlink="">
      <xdr:nvSpPr>
        <xdr:cNvPr id="3508" name="Line 436"/>
        <xdr:cNvSpPr>
          <a:spLocks noChangeShapeType="1"/>
        </xdr:cNvSpPr>
      </xdr:nvSpPr>
      <xdr:spPr bwMode="auto">
        <a:xfrm flipV="1">
          <a:off x="6229350" y="14935200"/>
          <a:ext cx="247650" cy="952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0</xdr:colOff>
      <xdr:row>83</xdr:row>
      <xdr:rowOff>152400</xdr:rowOff>
    </xdr:to>
    <xdr:sp macro="" textlink="">
      <xdr:nvSpPr>
        <xdr:cNvPr id="3509" name="Line 437"/>
        <xdr:cNvSpPr>
          <a:spLocks noChangeShapeType="1"/>
        </xdr:cNvSpPr>
      </xdr:nvSpPr>
      <xdr:spPr bwMode="auto">
        <a:xfrm>
          <a:off x="7696200" y="158115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16</xdr:col>
      <xdr:colOff>0</xdr:colOff>
      <xdr:row>83</xdr:row>
      <xdr:rowOff>76200</xdr:rowOff>
    </xdr:from>
    <xdr:to>
      <xdr:col>18</xdr:col>
      <xdr:colOff>0</xdr:colOff>
      <xdr:row>83</xdr:row>
      <xdr:rowOff>76200</xdr:rowOff>
    </xdr:to>
    <xdr:sp macro="" textlink="">
      <xdr:nvSpPr>
        <xdr:cNvPr id="3510" name="Line 438"/>
        <xdr:cNvSpPr>
          <a:spLocks noChangeShapeType="1"/>
        </xdr:cNvSpPr>
      </xdr:nvSpPr>
      <xdr:spPr bwMode="auto">
        <a:xfrm>
          <a:off x="6477000" y="15887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83</xdr:row>
      <xdr:rowOff>76200</xdr:rowOff>
    </xdr:from>
    <xdr:to>
      <xdr:col>16</xdr:col>
      <xdr:colOff>0</xdr:colOff>
      <xdr:row>83</xdr:row>
      <xdr:rowOff>76200</xdr:rowOff>
    </xdr:to>
    <xdr:sp macro="" textlink="">
      <xdr:nvSpPr>
        <xdr:cNvPr id="3511" name="Line 439"/>
        <xdr:cNvSpPr>
          <a:spLocks noChangeShapeType="1"/>
        </xdr:cNvSpPr>
      </xdr:nvSpPr>
      <xdr:spPr bwMode="auto">
        <a:xfrm>
          <a:off x="6229350" y="15887700"/>
          <a:ext cx="24765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0</xdr:colOff>
      <xdr:row>88</xdr:row>
      <xdr:rowOff>152400</xdr:rowOff>
    </xdr:to>
    <xdr:sp macro="" textlink="">
      <xdr:nvSpPr>
        <xdr:cNvPr id="3512" name="Line 440"/>
        <xdr:cNvSpPr>
          <a:spLocks noChangeShapeType="1"/>
        </xdr:cNvSpPr>
      </xdr:nvSpPr>
      <xdr:spPr bwMode="auto">
        <a:xfrm>
          <a:off x="7696200" y="167640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16</xdr:col>
      <xdr:colOff>0</xdr:colOff>
      <xdr:row>88</xdr:row>
      <xdr:rowOff>76200</xdr:rowOff>
    </xdr:from>
    <xdr:to>
      <xdr:col>18</xdr:col>
      <xdr:colOff>0</xdr:colOff>
      <xdr:row>88</xdr:row>
      <xdr:rowOff>76200</xdr:rowOff>
    </xdr:to>
    <xdr:sp macro="" textlink="">
      <xdr:nvSpPr>
        <xdr:cNvPr id="3513" name="Line 441"/>
        <xdr:cNvSpPr>
          <a:spLocks noChangeShapeType="1"/>
        </xdr:cNvSpPr>
      </xdr:nvSpPr>
      <xdr:spPr bwMode="auto">
        <a:xfrm>
          <a:off x="6477000" y="16840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83</xdr:row>
      <xdr:rowOff>76200</xdr:rowOff>
    </xdr:from>
    <xdr:to>
      <xdr:col>16</xdr:col>
      <xdr:colOff>0</xdr:colOff>
      <xdr:row>88</xdr:row>
      <xdr:rowOff>76200</xdr:rowOff>
    </xdr:to>
    <xdr:sp macro="" textlink="">
      <xdr:nvSpPr>
        <xdr:cNvPr id="3514" name="Line 442"/>
        <xdr:cNvSpPr>
          <a:spLocks noChangeShapeType="1"/>
        </xdr:cNvSpPr>
      </xdr:nvSpPr>
      <xdr:spPr bwMode="auto">
        <a:xfrm>
          <a:off x="6229350" y="15887700"/>
          <a:ext cx="247650" cy="952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14</xdr:col>
      <xdr:colOff>0</xdr:colOff>
      <xdr:row>98</xdr:row>
      <xdr:rowOff>0</xdr:rowOff>
    </xdr:from>
    <xdr:to>
      <xdr:col>15</xdr:col>
      <xdr:colOff>0</xdr:colOff>
      <xdr:row>98</xdr:row>
      <xdr:rowOff>152400</xdr:rowOff>
    </xdr:to>
    <xdr:sp macro="" textlink="">
      <xdr:nvSpPr>
        <xdr:cNvPr id="3515" name="Oval 443"/>
        <xdr:cNvSpPr>
          <a:spLocks noChangeArrowheads="1"/>
        </xdr:cNvSpPr>
      </xdr:nvSpPr>
      <xdr:spPr bwMode="auto">
        <a:xfrm>
          <a:off x="6076950" y="18669000"/>
          <a:ext cx="152400" cy="152400"/>
        </a:xfrm>
        <a:prstGeom prst="ellips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none" w="med" len="med"/>
        </a:ln>
        <a:effectLst/>
      </xdr:spPr>
    </xdr:sp>
    <xdr:clientData/>
  </xdr:twoCellAnchor>
  <xdr:twoCellAnchor>
    <xdr:from>
      <xdr:col>12</xdr:col>
      <xdr:colOff>0</xdr:colOff>
      <xdr:row>98</xdr:row>
      <xdr:rowOff>76200</xdr:rowOff>
    </xdr:from>
    <xdr:to>
      <xdr:col>14</xdr:col>
      <xdr:colOff>0</xdr:colOff>
      <xdr:row>98</xdr:row>
      <xdr:rowOff>76200</xdr:rowOff>
    </xdr:to>
    <xdr:sp macro="" textlink="">
      <xdr:nvSpPr>
        <xdr:cNvPr id="3516" name="Line 444"/>
        <xdr:cNvSpPr>
          <a:spLocks noChangeShapeType="1"/>
        </xdr:cNvSpPr>
      </xdr:nvSpPr>
      <xdr:spPr bwMode="auto">
        <a:xfrm>
          <a:off x="4857750" y="18745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11</xdr:col>
      <xdr:colOff>0</xdr:colOff>
      <xdr:row>98</xdr:row>
      <xdr:rowOff>76200</xdr:rowOff>
    </xdr:from>
    <xdr:to>
      <xdr:col>12</xdr:col>
      <xdr:colOff>0</xdr:colOff>
      <xdr:row>105</xdr:row>
      <xdr:rowOff>76200</xdr:rowOff>
    </xdr:to>
    <xdr:sp macro="" textlink="">
      <xdr:nvSpPr>
        <xdr:cNvPr id="3517" name="Line 445"/>
        <xdr:cNvSpPr>
          <a:spLocks noChangeShapeType="1"/>
        </xdr:cNvSpPr>
      </xdr:nvSpPr>
      <xdr:spPr bwMode="auto">
        <a:xfrm flipV="1">
          <a:off x="4610100" y="18745200"/>
          <a:ext cx="247650" cy="1333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14</xdr:col>
      <xdr:colOff>0</xdr:colOff>
      <xdr:row>113</xdr:row>
      <xdr:rowOff>0</xdr:rowOff>
    </xdr:from>
    <xdr:to>
      <xdr:col>15</xdr:col>
      <xdr:colOff>0</xdr:colOff>
      <xdr:row>113</xdr:row>
      <xdr:rowOff>152400</xdr:rowOff>
    </xdr:to>
    <xdr:sp macro="" textlink="">
      <xdr:nvSpPr>
        <xdr:cNvPr id="3518" name="Oval 446"/>
        <xdr:cNvSpPr>
          <a:spLocks noChangeArrowheads="1"/>
        </xdr:cNvSpPr>
      </xdr:nvSpPr>
      <xdr:spPr bwMode="auto">
        <a:xfrm>
          <a:off x="6076950" y="21526500"/>
          <a:ext cx="152400" cy="152400"/>
        </a:xfrm>
        <a:prstGeom prst="ellipse">
          <a:avLst/>
        </a:prstGeom>
        <a:noFill/>
        <a:ln w="12700">
          <a:solidFill>
            <a:srgbClr val="000000"/>
          </a:solidFill>
          <a:prstDash val="solid"/>
          <a:round/>
          <a:headEnd/>
          <a:tailEnd type="none" w="med" len="med"/>
        </a:ln>
        <a:effectLst/>
      </xdr:spPr>
    </xdr:sp>
    <xdr:clientData/>
  </xdr:twoCellAnchor>
  <xdr:twoCellAnchor>
    <xdr:from>
      <xdr:col>12</xdr:col>
      <xdr:colOff>0</xdr:colOff>
      <xdr:row>113</xdr:row>
      <xdr:rowOff>76200</xdr:rowOff>
    </xdr:from>
    <xdr:to>
      <xdr:col>14</xdr:col>
      <xdr:colOff>0</xdr:colOff>
      <xdr:row>113</xdr:row>
      <xdr:rowOff>76200</xdr:rowOff>
    </xdr:to>
    <xdr:sp macro="" textlink="">
      <xdr:nvSpPr>
        <xdr:cNvPr id="3519" name="Line 447"/>
        <xdr:cNvSpPr>
          <a:spLocks noChangeShapeType="1"/>
        </xdr:cNvSpPr>
      </xdr:nvSpPr>
      <xdr:spPr bwMode="auto">
        <a:xfrm>
          <a:off x="4857750" y="21602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11</xdr:col>
      <xdr:colOff>0</xdr:colOff>
      <xdr:row>105</xdr:row>
      <xdr:rowOff>76200</xdr:rowOff>
    </xdr:from>
    <xdr:to>
      <xdr:col>12</xdr:col>
      <xdr:colOff>0</xdr:colOff>
      <xdr:row>113</xdr:row>
      <xdr:rowOff>76200</xdr:rowOff>
    </xdr:to>
    <xdr:sp macro="" textlink="">
      <xdr:nvSpPr>
        <xdr:cNvPr id="3520" name="Line 448"/>
        <xdr:cNvSpPr>
          <a:spLocks noChangeShapeType="1"/>
        </xdr:cNvSpPr>
      </xdr:nvSpPr>
      <xdr:spPr bwMode="auto">
        <a:xfrm>
          <a:off x="4610100" y="20078700"/>
          <a:ext cx="247650" cy="1524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0</xdr:colOff>
      <xdr:row>93</xdr:row>
      <xdr:rowOff>152400</xdr:rowOff>
    </xdr:to>
    <xdr:sp macro="" textlink="">
      <xdr:nvSpPr>
        <xdr:cNvPr id="3521" name="Line 449"/>
        <xdr:cNvSpPr>
          <a:spLocks noChangeShapeType="1"/>
        </xdr:cNvSpPr>
      </xdr:nvSpPr>
      <xdr:spPr bwMode="auto">
        <a:xfrm>
          <a:off x="7696200" y="177165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16</xdr:col>
      <xdr:colOff>0</xdr:colOff>
      <xdr:row>93</xdr:row>
      <xdr:rowOff>76200</xdr:rowOff>
    </xdr:from>
    <xdr:to>
      <xdr:col>18</xdr:col>
      <xdr:colOff>0</xdr:colOff>
      <xdr:row>93</xdr:row>
      <xdr:rowOff>76200</xdr:rowOff>
    </xdr:to>
    <xdr:sp macro="" textlink="">
      <xdr:nvSpPr>
        <xdr:cNvPr id="3522" name="Line 450"/>
        <xdr:cNvSpPr>
          <a:spLocks noChangeShapeType="1"/>
        </xdr:cNvSpPr>
      </xdr:nvSpPr>
      <xdr:spPr bwMode="auto">
        <a:xfrm>
          <a:off x="6477000" y="17792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93</xdr:row>
      <xdr:rowOff>76200</xdr:rowOff>
    </xdr:from>
    <xdr:to>
      <xdr:col>16</xdr:col>
      <xdr:colOff>0</xdr:colOff>
      <xdr:row>98</xdr:row>
      <xdr:rowOff>76200</xdr:rowOff>
    </xdr:to>
    <xdr:sp macro="" textlink="">
      <xdr:nvSpPr>
        <xdr:cNvPr id="3523" name="Line 451"/>
        <xdr:cNvSpPr>
          <a:spLocks noChangeShapeType="1"/>
        </xdr:cNvSpPr>
      </xdr:nvSpPr>
      <xdr:spPr bwMode="auto">
        <a:xfrm flipV="1">
          <a:off x="6229350" y="17792700"/>
          <a:ext cx="247650" cy="952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0</xdr:colOff>
      <xdr:row>98</xdr:row>
      <xdr:rowOff>152400</xdr:rowOff>
    </xdr:to>
    <xdr:sp macro="" textlink="">
      <xdr:nvSpPr>
        <xdr:cNvPr id="3524" name="Line 452"/>
        <xdr:cNvSpPr>
          <a:spLocks noChangeShapeType="1"/>
        </xdr:cNvSpPr>
      </xdr:nvSpPr>
      <xdr:spPr bwMode="auto">
        <a:xfrm>
          <a:off x="7696200" y="186690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16</xdr:col>
      <xdr:colOff>0</xdr:colOff>
      <xdr:row>98</xdr:row>
      <xdr:rowOff>76200</xdr:rowOff>
    </xdr:from>
    <xdr:to>
      <xdr:col>18</xdr:col>
      <xdr:colOff>0</xdr:colOff>
      <xdr:row>98</xdr:row>
      <xdr:rowOff>76200</xdr:rowOff>
    </xdr:to>
    <xdr:sp macro="" textlink="">
      <xdr:nvSpPr>
        <xdr:cNvPr id="3525" name="Line 453"/>
        <xdr:cNvSpPr>
          <a:spLocks noChangeShapeType="1"/>
        </xdr:cNvSpPr>
      </xdr:nvSpPr>
      <xdr:spPr bwMode="auto">
        <a:xfrm>
          <a:off x="6477000" y="18745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98</xdr:row>
      <xdr:rowOff>76200</xdr:rowOff>
    </xdr:from>
    <xdr:to>
      <xdr:col>16</xdr:col>
      <xdr:colOff>0</xdr:colOff>
      <xdr:row>98</xdr:row>
      <xdr:rowOff>76200</xdr:rowOff>
    </xdr:to>
    <xdr:sp macro="" textlink="">
      <xdr:nvSpPr>
        <xdr:cNvPr id="3526" name="Line 454"/>
        <xdr:cNvSpPr>
          <a:spLocks noChangeShapeType="1"/>
        </xdr:cNvSpPr>
      </xdr:nvSpPr>
      <xdr:spPr bwMode="auto">
        <a:xfrm>
          <a:off x="6229350" y="18745200"/>
          <a:ext cx="24765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0</xdr:colOff>
      <xdr:row>103</xdr:row>
      <xdr:rowOff>152400</xdr:rowOff>
    </xdr:to>
    <xdr:sp macro="" textlink="">
      <xdr:nvSpPr>
        <xdr:cNvPr id="3527" name="Line 455"/>
        <xdr:cNvSpPr>
          <a:spLocks noChangeShapeType="1"/>
        </xdr:cNvSpPr>
      </xdr:nvSpPr>
      <xdr:spPr bwMode="auto">
        <a:xfrm>
          <a:off x="7696200" y="196215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16</xdr:col>
      <xdr:colOff>0</xdr:colOff>
      <xdr:row>103</xdr:row>
      <xdr:rowOff>76200</xdr:rowOff>
    </xdr:from>
    <xdr:to>
      <xdr:col>18</xdr:col>
      <xdr:colOff>0</xdr:colOff>
      <xdr:row>103</xdr:row>
      <xdr:rowOff>76200</xdr:rowOff>
    </xdr:to>
    <xdr:sp macro="" textlink="">
      <xdr:nvSpPr>
        <xdr:cNvPr id="3528" name="Line 456"/>
        <xdr:cNvSpPr>
          <a:spLocks noChangeShapeType="1"/>
        </xdr:cNvSpPr>
      </xdr:nvSpPr>
      <xdr:spPr bwMode="auto">
        <a:xfrm>
          <a:off x="6477000" y="19697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98</xdr:row>
      <xdr:rowOff>76200</xdr:rowOff>
    </xdr:from>
    <xdr:to>
      <xdr:col>16</xdr:col>
      <xdr:colOff>0</xdr:colOff>
      <xdr:row>103</xdr:row>
      <xdr:rowOff>76200</xdr:rowOff>
    </xdr:to>
    <xdr:sp macro="" textlink="">
      <xdr:nvSpPr>
        <xdr:cNvPr id="3529" name="Line 457"/>
        <xdr:cNvSpPr>
          <a:spLocks noChangeShapeType="1"/>
        </xdr:cNvSpPr>
      </xdr:nvSpPr>
      <xdr:spPr bwMode="auto">
        <a:xfrm>
          <a:off x="6229350" y="18745200"/>
          <a:ext cx="247650" cy="952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0</xdr:colOff>
      <xdr:row>108</xdr:row>
      <xdr:rowOff>152400</xdr:rowOff>
    </xdr:to>
    <xdr:sp macro="" textlink="">
      <xdr:nvSpPr>
        <xdr:cNvPr id="3530" name="Line 458"/>
        <xdr:cNvSpPr>
          <a:spLocks noChangeShapeType="1"/>
        </xdr:cNvSpPr>
      </xdr:nvSpPr>
      <xdr:spPr bwMode="auto">
        <a:xfrm>
          <a:off x="7696200" y="205740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16</xdr:col>
      <xdr:colOff>0</xdr:colOff>
      <xdr:row>108</xdr:row>
      <xdr:rowOff>76200</xdr:rowOff>
    </xdr:from>
    <xdr:to>
      <xdr:col>18</xdr:col>
      <xdr:colOff>0</xdr:colOff>
      <xdr:row>108</xdr:row>
      <xdr:rowOff>76200</xdr:rowOff>
    </xdr:to>
    <xdr:sp macro="" textlink="">
      <xdr:nvSpPr>
        <xdr:cNvPr id="3531" name="Line 459"/>
        <xdr:cNvSpPr>
          <a:spLocks noChangeShapeType="1"/>
        </xdr:cNvSpPr>
      </xdr:nvSpPr>
      <xdr:spPr bwMode="auto">
        <a:xfrm>
          <a:off x="6477000" y="20650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108</xdr:row>
      <xdr:rowOff>76200</xdr:rowOff>
    </xdr:from>
    <xdr:to>
      <xdr:col>16</xdr:col>
      <xdr:colOff>0</xdr:colOff>
      <xdr:row>113</xdr:row>
      <xdr:rowOff>76200</xdr:rowOff>
    </xdr:to>
    <xdr:sp macro="" textlink="">
      <xdr:nvSpPr>
        <xdr:cNvPr id="3532" name="Line 460"/>
        <xdr:cNvSpPr>
          <a:spLocks noChangeShapeType="1"/>
        </xdr:cNvSpPr>
      </xdr:nvSpPr>
      <xdr:spPr bwMode="auto">
        <a:xfrm flipV="1">
          <a:off x="6229350" y="20650200"/>
          <a:ext cx="247650" cy="952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0</xdr:colOff>
      <xdr:row>113</xdr:row>
      <xdr:rowOff>152400</xdr:rowOff>
    </xdr:to>
    <xdr:sp macro="" textlink="">
      <xdr:nvSpPr>
        <xdr:cNvPr id="3533" name="Line 461"/>
        <xdr:cNvSpPr>
          <a:spLocks noChangeShapeType="1"/>
        </xdr:cNvSpPr>
      </xdr:nvSpPr>
      <xdr:spPr bwMode="auto">
        <a:xfrm>
          <a:off x="7696200" y="215265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16</xdr:col>
      <xdr:colOff>0</xdr:colOff>
      <xdr:row>113</xdr:row>
      <xdr:rowOff>76200</xdr:rowOff>
    </xdr:from>
    <xdr:to>
      <xdr:col>18</xdr:col>
      <xdr:colOff>0</xdr:colOff>
      <xdr:row>113</xdr:row>
      <xdr:rowOff>76200</xdr:rowOff>
    </xdr:to>
    <xdr:sp macro="" textlink="">
      <xdr:nvSpPr>
        <xdr:cNvPr id="3534" name="Line 462"/>
        <xdr:cNvSpPr>
          <a:spLocks noChangeShapeType="1"/>
        </xdr:cNvSpPr>
      </xdr:nvSpPr>
      <xdr:spPr bwMode="auto">
        <a:xfrm>
          <a:off x="6477000" y="21602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113</xdr:row>
      <xdr:rowOff>76200</xdr:rowOff>
    </xdr:from>
    <xdr:to>
      <xdr:col>16</xdr:col>
      <xdr:colOff>0</xdr:colOff>
      <xdr:row>113</xdr:row>
      <xdr:rowOff>76200</xdr:rowOff>
    </xdr:to>
    <xdr:sp macro="" textlink="">
      <xdr:nvSpPr>
        <xdr:cNvPr id="3535" name="Line 463"/>
        <xdr:cNvSpPr>
          <a:spLocks noChangeShapeType="1"/>
        </xdr:cNvSpPr>
      </xdr:nvSpPr>
      <xdr:spPr bwMode="auto">
        <a:xfrm>
          <a:off x="6229350" y="21602700"/>
          <a:ext cx="24765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0</xdr:colOff>
      <xdr:row>118</xdr:row>
      <xdr:rowOff>152400</xdr:rowOff>
    </xdr:to>
    <xdr:sp macro="" textlink="">
      <xdr:nvSpPr>
        <xdr:cNvPr id="3536" name="Line 464"/>
        <xdr:cNvSpPr>
          <a:spLocks noChangeShapeType="1"/>
        </xdr:cNvSpPr>
      </xdr:nvSpPr>
      <xdr:spPr bwMode="auto">
        <a:xfrm>
          <a:off x="7696200" y="22479000"/>
          <a:ext cx="0" cy="1524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16</xdr:col>
      <xdr:colOff>0</xdr:colOff>
      <xdr:row>118</xdr:row>
      <xdr:rowOff>76200</xdr:rowOff>
    </xdr:from>
    <xdr:to>
      <xdr:col>18</xdr:col>
      <xdr:colOff>0</xdr:colOff>
      <xdr:row>118</xdr:row>
      <xdr:rowOff>76200</xdr:rowOff>
    </xdr:to>
    <xdr:sp macro="" textlink="">
      <xdr:nvSpPr>
        <xdr:cNvPr id="3537" name="Line 465"/>
        <xdr:cNvSpPr>
          <a:spLocks noChangeShapeType="1"/>
        </xdr:cNvSpPr>
      </xdr:nvSpPr>
      <xdr:spPr bwMode="auto">
        <a:xfrm>
          <a:off x="6477000" y="22555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>
      <xdr:col>15</xdr:col>
      <xdr:colOff>0</xdr:colOff>
      <xdr:row>113</xdr:row>
      <xdr:rowOff>76200</xdr:rowOff>
    </xdr:from>
    <xdr:to>
      <xdr:col>16</xdr:col>
      <xdr:colOff>0</xdr:colOff>
      <xdr:row>118</xdr:row>
      <xdr:rowOff>76200</xdr:rowOff>
    </xdr:to>
    <xdr:sp macro="" textlink="">
      <xdr:nvSpPr>
        <xdr:cNvPr id="3538" name="Line 466"/>
        <xdr:cNvSpPr>
          <a:spLocks noChangeShapeType="1"/>
        </xdr:cNvSpPr>
      </xdr:nvSpPr>
      <xdr:spPr bwMode="auto">
        <a:xfrm>
          <a:off x="6229350" y="21602700"/>
          <a:ext cx="247650" cy="952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3</xdr:col>
      <xdr:colOff>0</xdr:colOff>
      <xdr:row>41</xdr:row>
      <xdr:rowOff>152400</xdr:rowOff>
    </xdr:to>
    <xdr:sp macro="" textlink="">
      <xdr:nvSpPr>
        <xdr:cNvPr id="3539" name="Rectangle 467"/>
        <xdr:cNvSpPr>
          <a:spLocks noChangeArrowheads="1"/>
        </xdr:cNvSpPr>
      </xdr:nvSpPr>
      <xdr:spPr bwMode="auto">
        <a:xfrm>
          <a:off x="1219200" y="7810500"/>
          <a:ext cx="152400" cy="152400"/>
        </a:xfrm>
        <a:prstGeom prst="rect">
          <a:avLst/>
        </a:prstGeom>
        <a:noFill/>
        <a:ln w="12700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</xdr:spPr>
    </xdr:sp>
    <xdr:clientData/>
  </xdr:twoCellAnchor>
  <xdr:twoCellAnchor>
    <xdr:from>
      <xdr:col>1</xdr:col>
      <xdr:colOff>0</xdr:colOff>
      <xdr:row>41</xdr:row>
      <xdr:rowOff>76200</xdr:rowOff>
    </xdr:from>
    <xdr:to>
      <xdr:col>2</xdr:col>
      <xdr:colOff>0</xdr:colOff>
      <xdr:row>41</xdr:row>
      <xdr:rowOff>76200</xdr:rowOff>
    </xdr:to>
    <xdr:sp macro="" textlink="">
      <xdr:nvSpPr>
        <xdr:cNvPr id="3540" name="Line 468"/>
        <xdr:cNvSpPr>
          <a:spLocks noChangeShapeType="1"/>
        </xdr:cNvSpPr>
      </xdr:nvSpPr>
      <xdr:spPr bwMode="auto">
        <a:xfrm>
          <a:off x="609600" y="7886700"/>
          <a:ext cx="6096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V1028"/>
  <sheetViews>
    <sheetView tabSelected="1" topLeftCell="A89" workbookViewId="0">
      <selection activeCell="Q92" sqref="Q92"/>
    </sheetView>
  </sheetViews>
  <sheetFormatPr defaultRowHeight="15"/>
  <cols>
    <col min="1" max="2" width="9.140625" style="2"/>
    <col min="3" max="3" width="2.28515625" style="2" customWidth="1"/>
    <col min="4" max="4" width="3.7109375" style="2" customWidth="1"/>
    <col min="5" max="6" width="9.140625" style="2"/>
    <col min="7" max="7" width="2.28515625" style="2" customWidth="1"/>
    <col min="8" max="8" width="3.7109375" style="2" customWidth="1"/>
    <col min="9" max="9" width="9.140625" style="2"/>
    <col min="10" max="10" width="9.140625" style="5"/>
    <col min="11" max="11" width="2.28515625" style="2" customWidth="1"/>
    <col min="12" max="12" width="3.7109375" style="2" customWidth="1"/>
    <col min="13" max="14" width="9.140625" style="2"/>
    <col min="15" max="15" width="2.28515625" style="2" customWidth="1"/>
    <col min="16" max="16" width="3.7109375" style="2" customWidth="1"/>
    <col min="17" max="18" width="9.140625" style="2"/>
    <col min="19" max="19" width="2.28515625" style="2" customWidth="1"/>
    <col min="20" max="16384" width="9.140625" style="2"/>
  </cols>
  <sheetData>
    <row r="1" spans="1:20">
      <c r="A1" s="4">
        <f>5000000</f>
        <v>5000000</v>
      </c>
    </row>
    <row r="2" spans="1:20">
      <c r="A2" s="6"/>
      <c r="B2" s="4">
        <f>5000000</f>
        <v>5000000</v>
      </c>
      <c r="C2"/>
      <c r="D2"/>
      <c r="E2"/>
      <c r="F2"/>
      <c r="G2"/>
      <c r="H2"/>
      <c r="I2" s="2">
        <f>1-I7-I12</f>
        <v>0.39999999999999997</v>
      </c>
      <c r="J2" s="4"/>
      <c r="K2"/>
      <c r="L2"/>
      <c r="M2"/>
      <c r="N2"/>
      <c r="O2"/>
      <c r="P2"/>
      <c r="Q2"/>
      <c r="R2"/>
      <c r="S2"/>
      <c r="T2"/>
    </row>
    <row r="3" spans="1:20" s="5" customFormat="1">
      <c r="A3" s="7"/>
      <c r="B3" s="6" t="s">
        <v>48</v>
      </c>
      <c r="C3" s="4"/>
      <c r="D3" s="4"/>
      <c r="E3" s="4"/>
      <c r="F3" s="4"/>
      <c r="G3" s="4"/>
      <c r="H3" s="4"/>
      <c r="I3" s="5" t="s">
        <v>21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5" customFormat="1">
      <c r="B4" s="7" t="s">
        <v>47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>
        <f>SUM(I5,E10)</f>
        <v>1500000</v>
      </c>
    </row>
    <row r="5" spans="1:20" s="5" customFormat="1">
      <c r="B5" s="4"/>
      <c r="C5" s="4"/>
      <c r="D5" s="4"/>
      <c r="E5" s="4"/>
      <c r="F5" s="4"/>
      <c r="G5" s="4"/>
      <c r="H5" s="4"/>
      <c r="I5" s="5">
        <f>0.3*$A$1</f>
        <v>1500000</v>
      </c>
      <c r="J5" s="4">
        <f>T4</f>
        <v>1500000</v>
      </c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>
      <c r="B6"/>
      <c r="C6"/>
      <c r="D6"/>
      <c r="E6"/>
      <c r="F6"/>
      <c r="G6"/>
      <c r="H6"/>
      <c r="I6"/>
      <c r="J6" s="4"/>
      <c r="K6"/>
      <c r="L6"/>
      <c r="M6"/>
      <c r="N6"/>
      <c r="O6"/>
      <c r="P6"/>
      <c r="Q6"/>
      <c r="R6"/>
      <c r="S6"/>
      <c r="T6"/>
    </row>
    <row r="7" spans="1:20">
      <c r="B7"/>
      <c r="C7"/>
      <c r="D7"/>
      <c r="E7"/>
      <c r="F7"/>
      <c r="G7"/>
      <c r="H7"/>
      <c r="I7" s="2">
        <f>2*I12</f>
        <v>0.4</v>
      </c>
      <c r="J7" s="4"/>
      <c r="K7"/>
      <c r="L7"/>
      <c r="M7"/>
      <c r="N7"/>
      <c r="O7"/>
      <c r="P7"/>
      <c r="Q7"/>
      <c r="R7"/>
      <c r="S7"/>
      <c r="T7"/>
    </row>
    <row r="8" spans="1:20">
      <c r="B8"/>
      <c r="C8"/>
      <c r="D8"/>
      <c r="E8" s="2" t="s">
        <v>19</v>
      </c>
      <c r="F8"/>
      <c r="G8"/>
      <c r="H8"/>
      <c r="I8" s="2" t="s">
        <v>22</v>
      </c>
      <c r="J8" s="4"/>
      <c r="K8"/>
      <c r="L8"/>
      <c r="M8"/>
      <c r="N8"/>
      <c r="O8"/>
      <c r="P8"/>
      <c r="Q8"/>
      <c r="R8"/>
      <c r="S8"/>
      <c r="T8"/>
    </row>
    <row r="9" spans="1:20" s="5" customForma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>
        <f>SUM(I10,E10)</f>
        <v>500000</v>
      </c>
    </row>
    <row r="10" spans="1:20" s="5" customFormat="1">
      <c r="B10" s="4"/>
      <c r="C10" s="4"/>
      <c r="D10" s="4"/>
      <c r="E10" s="5">
        <v>0</v>
      </c>
      <c r="F10" s="4">
        <f>IF(ABS(1-SUM(I2,I7,I12))&lt;=0.00001,SUM(I2*J5,I7*J10,I12*J15),NA())</f>
        <v>780000</v>
      </c>
      <c r="G10" s="4"/>
      <c r="H10" s="4"/>
      <c r="I10" s="5">
        <f>0.1*$A$1</f>
        <v>500000</v>
      </c>
      <c r="J10" s="4">
        <f>T9</f>
        <v>500000</v>
      </c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>
      <c r="B11"/>
      <c r="C11"/>
      <c r="D11"/>
      <c r="E11"/>
      <c r="F11"/>
      <c r="G11"/>
      <c r="H11"/>
      <c r="I11"/>
      <c r="J11" s="4"/>
      <c r="K11"/>
      <c r="L11"/>
      <c r="M11"/>
      <c r="N11"/>
      <c r="O11"/>
      <c r="P11"/>
      <c r="Q11"/>
      <c r="R11"/>
      <c r="S11"/>
      <c r="T11"/>
    </row>
    <row r="12" spans="1:20">
      <c r="B12"/>
      <c r="C12"/>
      <c r="D12"/>
      <c r="E12"/>
      <c r="F12"/>
      <c r="G12"/>
      <c r="H12"/>
      <c r="I12" s="2">
        <v>0.2</v>
      </c>
      <c r="J12" s="4"/>
      <c r="K12"/>
      <c r="L12"/>
      <c r="M12"/>
      <c r="N12"/>
      <c r="O12"/>
      <c r="P12"/>
      <c r="Q12"/>
      <c r="R12"/>
      <c r="S12"/>
      <c r="T12"/>
    </row>
    <row r="13" spans="1:20" s="5" customFormat="1">
      <c r="B13" s="4"/>
      <c r="C13" s="4"/>
      <c r="D13" s="4"/>
      <c r="E13" s="4"/>
      <c r="F13" s="4"/>
      <c r="G13" s="4"/>
      <c r="H13" s="4"/>
      <c r="I13" s="5" t="s">
        <v>23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s="5" customForma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>
        <f>SUM(I15,E10)</f>
        <v>-100000</v>
      </c>
    </row>
    <row r="15" spans="1:20" s="5" customFormat="1">
      <c r="B15" s="4"/>
      <c r="C15" s="4"/>
      <c r="D15" s="4"/>
      <c r="E15" s="4"/>
      <c r="F15" s="4"/>
      <c r="G15" s="4"/>
      <c r="H15" s="4"/>
      <c r="I15" s="5">
        <f>-0.02*$A$1</f>
        <v>-100000</v>
      </c>
      <c r="J15" s="4">
        <f>T14</f>
        <v>-100000</v>
      </c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>
      <c r="B16"/>
      <c r="C16"/>
      <c r="D16"/>
      <c r="E16"/>
      <c r="F16"/>
      <c r="G16"/>
      <c r="H16"/>
      <c r="I16"/>
      <c r="J16" s="4"/>
      <c r="K16"/>
      <c r="L16"/>
      <c r="M16"/>
      <c r="N16"/>
      <c r="O16"/>
      <c r="P16"/>
      <c r="Q16"/>
      <c r="R16"/>
      <c r="S16"/>
      <c r="T16"/>
    </row>
    <row r="17" spans="2:20">
      <c r="B17"/>
      <c r="C17"/>
      <c r="D17"/>
      <c r="E17"/>
      <c r="F17"/>
      <c r="G17"/>
      <c r="H17"/>
      <c r="I17" s="2">
        <v>0.7</v>
      </c>
      <c r="J17" s="4"/>
      <c r="K17"/>
      <c r="L17"/>
      <c r="M17"/>
      <c r="N17"/>
      <c r="O17"/>
      <c r="P17"/>
      <c r="Q17"/>
      <c r="R17"/>
      <c r="S17"/>
      <c r="T17"/>
    </row>
    <row r="18" spans="2:20" s="5" customFormat="1" ht="15.75" customHeight="1">
      <c r="B18" s="4"/>
      <c r="C18" s="4"/>
      <c r="D18" s="4"/>
      <c r="E18" s="4"/>
      <c r="F18" s="4"/>
      <c r="G18" s="4"/>
      <c r="H18" s="4"/>
      <c r="I18" s="5" t="s">
        <v>21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2:20" s="5" customForma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>
        <f>SUM(I20,E25)</f>
        <v>1100000</v>
      </c>
    </row>
    <row r="20" spans="2:20" s="5" customFormat="1">
      <c r="B20" s="4"/>
      <c r="C20" s="4"/>
      <c r="D20" s="4"/>
      <c r="E20" s="4"/>
      <c r="F20" s="4"/>
      <c r="G20" s="4"/>
      <c r="H20" s="4"/>
      <c r="I20" s="5">
        <f>0.22*$A$1</f>
        <v>1100000</v>
      </c>
      <c r="J20" s="4">
        <f>T19</f>
        <v>1100000</v>
      </c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2:20">
      <c r="B21"/>
      <c r="C21"/>
      <c r="D21"/>
      <c r="E21"/>
      <c r="F21"/>
      <c r="G21"/>
      <c r="H21"/>
      <c r="I21"/>
      <c r="J21" s="4"/>
      <c r="K21"/>
      <c r="L21"/>
      <c r="M21"/>
      <c r="N21"/>
      <c r="O21"/>
      <c r="P21"/>
      <c r="Q21"/>
      <c r="R21"/>
      <c r="S21"/>
      <c r="T21"/>
    </row>
    <row r="22" spans="2:20">
      <c r="B22"/>
      <c r="C22"/>
      <c r="D22"/>
      <c r="E22"/>
      <c r="F22"/>
      <c r="G22"/>
      <c r="H22"/>
      <c r="I22" s="2">
        <v>0.2</v>
      </c>
      <c r="J22" s="4"/>
      <c r="K22"/>
      <c r="L22"/>
      <c r="M22"/>
      <c r="N22"/>
      <c r="O22"/>
      <c r="P22"/>
      <c r="Q22"/>
      <c r="R22"/>
      <c r="S22"/>
      <c r="T22"/>
    </row>
    <row r="23" spans="2:20">
      <c r="B23"/>
      <c r="C23"/>
      <c r="D23"/>
      <c r="E23" s="2" t="s">
        <v>20</v>
      </c>
      <c r="F23"/>
      <c r="G23"/>
      <c r="H23"/>
      <c r="I23" s="2" t="s">
        <v>22</v>
      </c>
      <c r="J23" s="4"/>
      <c r="K23"/>
      <c r="L23"/>
      <c r="M23"/>
      <c r="N23"/>
      <c r="O23"/>
      <c r="P23"/>
      <c r="Q23"/>
      <c r="R23"/>
      <c r="S23"/>
      <c r="T23"/>
    </row>
    <row r="24" spans="2:20" s="5" customForma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>
        <f>SUM(I25,E25)</f>
        <v>600000</v>
      </c>
    </row>
    <row r="25" spans="2:20" s="5" customFormat="1">
      <c r="B25" s="4"/>
      <c r="C25" s="4"/>
      <c r="D25" s="4"/>
      <c r="E25" s="5">
        <v>0</v>
      </c>
      <c r="F25" s="4">
        <f>IF(ABS(1-SUM(I17,I22,I27))&lt;=0.00001,SUM(I17*J20,I22*J25,I27*J30),NA())</f>
        <v>870000</v>
      </c>
      <c r="G25" s="4"/>
      <c r="H25" s="4"/>
      <c r="I25" s="5">
        <f>0.12*$A$1</f>
        <v>600000</v>
      </c>
      <c r="J25" s="4">
        <f>T24</f>
        <v>600000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2:20">
      <c r="B26"/>
      <c r="C26"/>
      <c r="D26"/>
      <c r="E26"/>
      <c r="F26"/>
      <c r="G26"/>
      <c r="H26"/>
      <c r="I26"/>
      <c r="J26" s="4"/>
      <c r="K26"/>
      <c r="L26"/>
      <c r="M26"/>
      <c r="N26"/>
      <c r="O26"/>
      <c r="P26"/>
      <c r="Q26"/>
      <c r="R26"/>
      <c r="S26"/>
      <c r="T26"/>
    </row>
    <row r="27" spans="2:20">
      <c r="B27"/>
      <c r="C27"/>
      <c r="D27"/>
      <c r="E27"/>
      <c r="F27"/>
      <c r="G27"/>
      <c r="H27"/>
      <c r="I27" s="2">
        <f>1-I17-I22</f>
        <v>0.10000000000000003</v>
      </c>
      <c r="J27" s="4"/>
      <c r="K27"/>
      <c r="L27"/>
      <c r="M27"/>
      <c r="N27"/>
      <c r="O27"/>
      <c r="P27"/>
      <c r="Q27"/>
      <c r="R27"/>
      <c r="S27"/>
      <c r="T27"/>
    </row>
    <row r="28" spans="2:20">
      <c r="B28"/>
      <c r="C28"/>
      <c r="D28"/>
      <c r="E28"/>
      <c r="F28"/>
      <c r="G28"/>
      <c r="H28"/>
      <c r="I28" s="2" t="s">
        <v>23</v>
      </c>
      <c r="J28" s="4"/>
      <c r="K28"/>
      <c r="L28"/>
      <c r="M28"/>
      <c r="N28"/>
      <c r="O28"/>
      <c r="P28"/>
      <c r="Q28"/>
      <c r="R28"/>
      <c r="S28"/>
      <c r="T28"/>
    </row>
    <row r="29" spans="2:20" s="5" customForma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>
        <f>SUM(I30,E25)</f>
        <v>-200000</v>
      </c>
    </row>
    <row r="30" spans="2:20" s="5" customFormat="1">
      <c r="B30" s="4"/>
      <c r="C30" s="4"/>
      <c r="D30" s="4"/>
      <c r="E30" s="4"/>
      <c r="F30" s="4"/>
      <c r="G30" s="4"/>
      <c r="H30" s="4"/>
      <c r="I30" s="5">
        <f>-0.04*$A$1</f>
        <v>-200000</v>
      </c>
      <c r="J30" s="4">
        <f>T29</f>
        <v>-200000</v>
      </c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2:20">
      <c r="B31"/>
      <c r="C31"/>
      <c r="D31"/>
      <c r="E31"/>
      <c r="F31"/>
      <c r="G31"/>
      <c r="H31"/>
      <c r="I31"/>
      <c r="J31" s="4"/>
      <c r="K31"/>
      <c r="L31"/>
      <c r="M31"/>
      <c r="N31"/>
      <c r="O31"/>
      <c r="P31"/>
      <c r="Q31"/>
      <c r="R31"/>
      <c r="S31"/>
      <c r="T31"/>
    </row>
    <row r="32" spans="2:20">
      <c r="B32"/>
      <c r="C32"/>
      <c r="D32"/>
      <c r="E32"/>
      <c r="F32"/>
      <c r="G32"/>
      <c r="H32"/>
      <c r="I32"/>
      <c r="J32" s="4"/>
      <c r="K32"/>
      <c r="L32"/>
      <c r="M32"/>
      <c r="N32"/>
      <c r="O32"/>
      <c r="P32"/>
      <c r="Q32" s="2">
        <f>probsposteriori!D17</f>
        <v>0.79999999999999993</v>
      </c>
      <c r="R32"/>
      <c r="S32"/>
      <c r="T32"/>
    </row>
    <row r="33" spans="2:20">
      <c r="B33"/>
      <c r="C33"/>
      <c r="D33"/>
      <c r="E33"/>
      <c r="F33"/>
      <c r="G33"/>
      <c r="H33"/>
      <c r="I33"/>
      <c r="J33" s="4"/>
      <c r="K33"/>
      <c r="L33"/>
      <c r="M33"/>
      <c r="N33"/>
      <c r="O33"/>
      <c r="P33"/>
      <c r="Q33" s="2" t="s">
        <v>21</v>
      </c>
      <c r="R33"/>
      <c r="S33"/>
      <c r="T33"/>
    </row>
    <row r="34" spans="2:20" s="5" customForma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>
        <f>SUM(Q35,M40,I47,E77)</f>
        <v>1490000</v>
      </c>
    </row>
    <row r="35" spans="2:20" s="5" customForma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5">
        <f>0.3*$A$1</f>
        <v>1500000</v>
      </c>
      <c r="R35" s="4">
        <f>T34</f>
        <v>1490000</v>
      </c>
      <c r="S35" s="4"/>
      <c r="T35" s="4"/>
    </row>
    <row r="36" spans="2:20">
      <c r="B36"/>
      <c r="C36"/>
      <c r="D36"/>
      <c r="E36"/>
      <c r="F36"/>
      <c r="G36"/>
      <c r="H36"/>
      <c r="I36"/>
      <c r="J36" s="4"/>
      <c r="K36"/>
      <c r="L36"/>
      <c r="M36"/>
      <c r="N36"/>
      <c r="O36"/>
      <c r="P36"/>
      <c r="Q36"/>
      <c r="R36"/>
      <c r="S36"/>
      <c r="T36"/>
    </row>
    <row r="37" spans="2:20">
      <c r="B37"/>
      <c r="C37"/>
      <c r="D37"/>
      <c r="E37"/>
      <c r="F37"/>
      <c r="G37"/>
      <c r="H37"/>
      <c r="I37"/>
      <c r="J37" s="4"/>
      <c r="K37"/>
      <c r="L37"/>
      <c r="M37"/>
      <c r="N37"/>
      <c r="O37"/>
      <c r="P37"/>
      <c r="Q37" s="2">
        <f>probsposteriori!E17</f>
        <v>9.9999999999999992E-2</v>
      </c>
      <c r="R37"/>
      <c r="S37"/>
      <c r="T37"/>
    </row>
    <row r="38" spans="2:20">
      <c r="B38"/>
      <c r="C38"/>
      <c r="D38"/>
      <c r="E38"/>
      <c r="F38"/>
      <c r="G38"/>
      <c r="H38"/>
      <c r="I38"/>
      <c r="J38" s="4"/>
      <c r="K38"/>
      <c r="L38"/>
      <c r="M38" s="2" t="s">
        <v>19</v>
      </c>
      <c r="N38"/>
      <c r="O38"/>
      <c r="P38"/>
      <c r="Q38" s="2" t="s">
        <v>22</v>
      </c>
      <c r="R38"/>
      <c r="S38"/>
      <c r="T38"/>
    </row>
    <row r="39" spans="2:20" s="5" customForma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>
        <f>SUM(Q40,M40,I47,E77)</f>
        <v>490000</v>
      </c>
    </row>
    <row r="40" spans="2:20" s="5" customForma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>
        <v>0</v>
      </c>
      <c r="N40" s="4">
        <f>IF(ABS(1-SUM(Q32,Q37,Q42))&lt;=0.00001,SUM(Q32*R35,Q37*R40,Q42*R45),NA())</f>
        <v>1230000</v>
      </c>
      <c r="O40" s="4"/>
      <c r="P40" s="4"/>
      <c r="Q40" s="5">
        <f>0.1*$A$1</f>
        <v>500000</v>
      </c>
      <c r="R40" s="4">
        <f>T39</f>
        <v>490000</v>
      </c>
      <c r="S40" s="4"/>
      <c r="T40" s="4"/>
    </row>
    <row r="41" spans="2:20">
      <c r="B41" s="1"/>
      <c r="C41"/>
      <c r="D41"/>
      <c r="E41"/>
      <c r="F41"/>
      <c r="G41"/>
      <c r="H41"/>
      <c r="I41"/>
      <c r="J41" s="4"/>
      <c r="K41"/>
      <c r="L41"/>
      <c r="M41"/>
      <c r="N41"/>
      <c r="O41"/>
      <c r="P41"/>
      <c r="Q41"/>
      <c r="R41"/>
      <c r="S41"/>
      <c r="T41"/>
    </row>
    <row r="42" spans="2:20">
      <c r="B42"/>
      <c r="C42">
        <f>IF(B43=F10,1,IF(B43=F25,2,IF(B43=F77,3)))</f>
        <v>3</v>
      </c>
      <c r="D42"/>
      <c r="E42"/>
      <c r="F42"/>
      <c r="G42"/>
      <c r="H42"/>
      <c r="I42"/>
      <c r="J42" s="4"/>
      <c r="K42"/>
      <c r="L42"/>
      <c r="M42"/>
      <c r="N42"/>
      <c r="O42"/>
      <c r="P42"/>
      <c r="Q42" s="2">
        <f>1-Q32-Q37</f>
        <v>0.10000000000000007</v>
      </c>
      <c r="R42"/>
      <c r="S42"/>
      <c r="T42"/>
    </row>
    <row r="43" spans="2:20">
      <c r="B43">
        <f>MAX(F10,F25,F77)</f>
        <v>1008000</v>
      </c>
      <c r="C43"/>
      <c r="D43"/>
      <c r="E43"/>
      <c r="F43"/>
      <c r="G43"/>
      <c r="H43"/>
      <c r="I43"/>
      <c r="J43" s="4"/>
      <c r="K43"/>
      <c r="L43"/>
      <c r="M43"/>
      <c r="N43"/>
      <c r="O43"/>
      <c r="P43"/>
      <c r="Q43" s="2" t="s">
        <v>23</v>
      </c>
      <c r="R43"/>
      <c r="S43"/>
      <c r="T43"/>
    </row>
    <row r="44" spans="2:20" s="5" customFormat="1">
      <c r="B44" s="4"/>
      <c r="C44" s="4"/>
      <c r="D44" s="4"/>
      <c r="E44" s="4"/>
      <c r="F44" s="4"/>
      <c r="G44" s="4"/>
      <c r="H44" s="4"/>
      <c r="I44" s="3">
        <f>probsposteriori!C17</f>
        <v>0.40000000000000013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>
        <f>SUM(Q45,M40,I47,E77)</f>
        <v>-110000</v>
      </c>
    </row>
    <row r="45" spans="2:20" s="5" customFormat="1">
      <c r="B45" s="4"/>
      <c r="C45" s="4"/>
      <c r="D45" s="4"/>
      <c r="E45" s="4"/>
      <c r="F45" s="4"/>
      <c r="G45" s="4"/>
      <c r="H45" s="4"/>
      <c r="I45" s="5" t="s">
        <v>43</v>
      </c>
      <c r="J45" s="4"/>
      <c r="K45" s="4"/>
      <c r="L45" s="4"/>
      <c r="M45" s="4"/>
      <c r="N45" s="4"/>
      <c r="O45" s="4"/>
      <c r="P45" s="4"/>
      <c r="Q45" s="5">
        <f>-0.02*$A$1</f>
        <v>-100000</v>
      </c>
      <c r="R45" s="4">
        <f>T44</f>
        <v>-110000</v>
      </c>
      <c r="S45" s="4"/>
      <c r="T45" s="4"/>
    </row>
    <row r="46" spans="2:20">
      <c r="B46"/>
      <c r="C46"/>
      <c r="D46"/>
      <c r="E46"/>
      <c r="F46"/>
      <c r="G46"/>
      <c r="H46"/>
      <c r="I46"/>
      <c r="J46" s="4"/>
      <c r="K46">
        <f>IF(J47=N40,1,IF(J47=N55,2))</f>
        <v>1</v>
      </c>
      <c r="L46"/>
      <c r="M46"/>
      <c r="N46"/>
      <c r="O46"/>
      <c r="P46"/>
      <c r="Q46"/>
      <c r="R46"/>
      <c r="S46"/>
      <c r="T46"/>
    </row>
    <row r="47" spans="2:20">
      <c r="B47"/>
      <c r="C47"/>
      <c r="D47"/>
      <c r="E47"/>
      <c r="F47"/>
      <c r="G47"/>
      <c r="H47"/>
      <c r="I47" s="2">
        <v>0</v>
      </c>
      <c r="J47" s="4">
        <f>MAX(N40,N55)</f>
        <v>1230000</v>
      </c>
      <c r="K47"/>
      <c r="L47"/>
      <c r="M47"/>
      <c r="N47"/>
      <c r="O47"/>
      <c r="P47"/>
      <c r="Q47" s="2">
        <f>I17</f>
        <v>0.7</v>
      </c>
      <c r="R47"/>
      <c r="S47"/>
      <c r="T47"/>
    </row>
    <row r="48" spans="2:20">
      <c r="B48"/>
      <c r="C48"/>
      <c r="D48"/>
      <c r="E48"/>
      <c r="F48"/>
      <c r="G48"/>
      <c r="H48"/>
      <c r="I48"/>
      <c r="J48" s="4"/>
      <c r="K48"/>
      <c r="L48"/>
      <c r="M48"/>
      <c r="N48"/>
      <c r="O48"/>
      <c r="P48"/>
      <c r="Q48" s="2" t="s">
        <v>21</v>
      </c>
      <c r="R48"/>
      <c r="S48"/>
      <c r="T48"/>
    </row>
    <row r="49" spans="2:20" s="5" customForma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>
        <f>SUM(Q50,M55,I47,E77)</f>
        <v>1090000</v>
      </c>
    </row>
    <row r="50" spans="2:20" s="5" customForma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5">
        <f>0.22*$A$1</f>
        <v>1100000</v>
      </c>
      <c r="R50" s="4">
        <f>T49</f>
        <v>1090000</v>
      </c>
      <c r="S50" s="4"/>
      <c r="T50" s="4"/>
    </row>
    <row r="51" spans="2:20">
      <c r="B51"/>
      <c r="C51"/>
      <c r="D51"/>
      <c r="E51"/>
      <c r="F51"/>
      <c r="G51"/>
      <c r="H51"/>
      <c r="I51"/>
      <c r="J51" s="4"/>
      <c r="K51"/>
      <c r="L51"/>
      <c r="M51"/>
      <c r="N51"/>
      <c r="O51"/>
      <c r="P51"/>
      <c r="Q51"/>
      <c r="R51"/>
      <c r="S51"/>
      <c r="T51"/>
    </row>
    <row r="52" spans="2:20">
      <c r="B52"/>
      <c r="C52"/>
      <c r="D52"/>
      <c r="E52"/>
      <c r="F52"/>
      <c r="G52"/>
      <c r="H52"/>
      <c r="I52"/>
      <c r="J52" s="4"/>
      <c r="K52"/>
      <c r="L52"/>
      <c r="M52"/>
      <c r="N52"/>
      <c r="O52"/>
      <c r="P52"/>
      <c r="Q52" s="2">
        <f>I22</f>
        <v>0.2</v>
      </c>
      <c r="R52"/>
      <c r="S52"/>
      <c r="T52"/>
    </row>
    <row r="53" spans="2:20">
      <c r="B53"/>
      <c r="C53"/>
      <c r="D53"/>
      <c r="E53"/>
      <c r="F53"/>
      <c r="G53"/>
      <c r="H53"/>
      <c r="I53"/>
      <c r="J53" s="4"/>
      <c r="K53"/>
      <c r="L53"/>
      <c r="M53" s="2" t="s">
        <v>20</v>
      </c>
      <c r="N53"/>
      <c r="O53"/>
      <c r="P53"/>
      <c r="Q53" s="2" t="s">
        <v>22</v>
      </c>
      <c r="R53"/>
      <c r="S53"/>
      <c r="T53"/>
    </row>
    <row r="54" spans="2:20" s="5" customForma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>
        <f>SUM(Q55,M55,I47,E77)</f>
        <v>590000</v>
      </c>
    </row>
    <row r="55" spans="2:20" s="5" customForma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5">
        <v>0</v>
      </c>
      <c r="N55" s="4">
        <f>IF(ABS(1-SUM(Q47,Q52,Q57))&lt;=0.00001,SUM(Q47*R50,Q52*R55,Q57*R60),NA())</f>
        <v>860000</v>
      </c>
      <c r="O55" s="4"/>
      <c r="P55" s="4"/>
      <c r="Q55" s="5">
        <f>0.12*$A$1</f>
        <v>600000</v>
      </c>
      <c r="R55" s="4">
        <f>T54</f>
        <v>590000</v>
      </c>
      <c r="S55" s="4"/>
      <c r="T55" s="4"/>
    </row>
    <row r="56" spans="2:20">
      <c r="B56"/>
      <c r="C56"/>
      <c r="D56"/>
      <c r="E56"/>
      <c r="F56"/>
      <c r="G56"/>
      <c r="H56"/>
      <c r="I56"/>
      <c r="J56" s="4"/>
      <c r="K56"/>
      <c r="L56"/>
      <c r="M56"/>
      <c r="N56"/>
      <c r="O56"/>
      <c r="P56"/>
      <c r="Q56"/>
      <c r="R56"/>
      <c r="S56"/>
      <c r="T56"/>
    </row>
    <row r="57" spans="2:20">
      <c r="B57"/>
      <c r="C57"/>
      <c r="D57"/>
      <c r="E57"/>
      <c r="F57"/>
      <c r="G57"/>
      <c r="H57"/>
      <c r="I57"/>
      <c r="J57" s="4"/>
      <c r="K57"/>
      <c r="L57"/>
      <c r="M57"/>
      <c r="N57"/>
      <c r="O57"/>
      <c r="P57"/>
      <c r="Q57" s="2">
        <f>1-Q47-Q52</f>
        <v>0.10000000000000003</v>
      </c>
      <c r="R57"/>
      <c r="S57"/>
      <c r="T57"/>
    </row>
    <row r="58" spans="2:20">
      <c r="B58"/>
      <c r="C58"/>
      <c r="D58"/>
      <c r="E58"/>
      <c r="F58"/>
      <c r="G58"/>
      <c r="H58"/>
      <c r="I58"/>
      <c r="J58" s="4"/>
      <c r="K58"/>
      <c r="L58"/>
      <c r="M58"/>
      <c r="N58"/>
      <c r="O58"/>
      <c r="P58"/>
      <c r="Q58" s="2" t="s">
        <v>23</v>
      </c>
      <c r="R58"/>
      <c r="S58"/>
      <c r="T58"/>
    </row>
    <row r="59" spans="2:20" s="5" customForma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>
        <f>SUM(Q60,M55,I47,E77)</f>
        <v>-210000</v>
      </c>
    </row>
    <row r="60" spans="2:20" s="5" customForma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5">
        <f>-0.04*$A$1</f>
        <v>-200000</v>
      </c>
      <c r="R60" s="4">
        <f>T59</f>
        <v>-210000</v>
      </c>
      <c r="S60" s="4"/>
      <c r="T60" s="4"/>
    </row>
    <row r="61" spans="2:20">
      <c r="B61"/>
      <c r="C61"/>
      <c r="D61"/>
      <c r="E61"/>
      <c r="F61"/>
      <c r="G61"/>
      <c r="H61"/>
      <c r="I61"/>
      <c r="J61" s="4"/>
      <c r="K61"/>
      <c r="L61"/>
      <c r="M61"/>
      <c r="N61"/>
      <c r="O61"/>
      <c r="P61"/>
      <c r="Q61"/>
      <c r="R61"/>
      <c r="S61"/>
      <c r="T61"/>
    </row>
    <row r="62" spans="2:20">
      <c r="B62"/>
      <c r="C62"/>
      <c r="D62"/>
      <c r="E62"/>
      <c r="F62"/>
      <c r="G62"/>
      <c r="H62"/>
      <c r="I62"/>
      <c r="J62" s="4"/>
      <c r="K62"/>
      <c r="L62"/>
      <c r="M62"/>
      <c r="N62"/>
      <c r="O62"/>
      <c r="P62"/>
      <c r="Q62" s="2">
        <f>probsposteriori!D18</f>
        <v>9.9999999999999992E-2</v>
      </c>
      <c r="R62"/>
      <c r="S62"/>
      <c r="T62"/>
    </row>
    <row r="63" spans="2:20">
      <c r="B63"/>
      <c r="C63"/>
      <c r="D63"/>
      <c r="E63"/>
      <c r="F63"/>
      <c r="G63"/>
      <c r="H63"/>
      <c r="I63"/>
      <c r="J63" s="4"/>
      <c r="K63"/>
      <c r="L63"/>
      <c r="M63"/>
      <c r="N63"/>
      <c r="O63"/>
      <c r="P63"/>
      <c r="Q63" s="2" t="s">
        <v>21</v>
      </c>
      <c r="R63"/>
      <c r="S63"/>
      <c r="T63"/>
    </row>
    <row r="64" spans="2:20" s="5" customForma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>
        <f>SUM(Q65,M70,I77,E77)</f>
        <v>1490000</v>
      </c>
    </row>
    <row r="65" spans="2:20" s="5" customForma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5">
        <f>0.3*$A$1</f>
        <v>1500000</v>
      </c>
      <c r="R65" s="4">
        <f>T64</f>
        <v>1490000</v>
      </c>
      <c r="S65" s="4"/>
      <c r="T65" s="4"/>
    </row>
    <row r="66" spans="2:20">
      <c r="B66"/>
      <c r="C66"/>
      <c r="D66"/>
      <c r="E66"/>
      <c r="F66"/>
      <c r="G66"/>
      <c r="H66"/>
      <c r="I66"/>
      <c r="J66" s="4"/>
      <c r="K66"/>
      <c r="L66"/>
      <c r="M66"/>
      <c r="N66"/>
      <c r="O66"/>
      <c r="P66"/>
      <c r="Q66"/>
      <c r="R66"/>
      <c r="S66"/>
      <c r="T66"/>
    </row>
    <row r="67" spans="2:20">
      <c r="B67"/>
      <c r="C67"/>
      <c r="D67"/>
      <c r="E67"/>
      <c r="F67"/>
      <c r="G67"/>
      <c r="H67"/>
      <c r="I67"/>
      <c r="J67" s="4"/>
      <c r="K67"/>
      <c r="L67"/>
      <c r="M67"/>
      <c r="N67"/>
      <c r="O67"/>
      <c r="P67"/>
      <c r="Q67" s="2">
        <f>probsposteriori!E18</f>
        <v>0.79999999999999993</v>
      </c>
      <c r="R67"/>
      <c r="S67"/>
      <c r="T67"/>
    </row>
    <row r="68" spans="2:20">
      <c r="B68"/>
      <c r="C68"/>
      <c r="D68"/>
      <c r="E68"/>
      <c r="F68"/>
      <c r="G68"/>
      <c r="H68"/>
      <c r="I68"/>
      <c r="J68" s="4"/>
      <c r="K68"/>
      <c r="L68"/>
      <c r="M68" s="2" t="s">
        <v>19</v>
      </c>
      <c r="N68"/>
      <c r="O68"/>
      <c r="P68"/>
      <c r="Q68" s="2" t="s">
        <v>22</v>
      </c>
      <c r="R68"/>
      <c r="S68"/>
      <c r="T68"/>
    </row>
    <row r="69" spans="2:20" s="5" customForma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>
        <f>SUM(Q70,M70,I77,E77)</f>
        <v>490000</v>
      </c>
    </row>
    <row r="70" spans="2:20" s="5" customForma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5">
        <v>0</v>
      </c>
      <c r="N70" s="4">
        <f>IF(ABS(1-SUM(Q62,Q67,Q72))&lt;=0.00001,SUM(Q62*R65,Q67*R70,Q72*R75),NA())</f>
        <v>530000</v>
      </c>
      <c r="O70" s="4"/>
      <c r="P70" s="4"/>
      <c r="Q70" s="5">
        <f>0.1*$A$1</f>
        <v>500000</v>
      </c>
      <c r="R70" s="4">
        <f>T69</f>
        <v>490000</v>
      </c>
      <c r="S70" s="4"/>
      <c r="T70" s="4"/>
    </row>
    <row r="71" spans="2:20">
      <c r="B71"/>
      <c r="C71"/>
      <c r="D71"/>
      <c r="E71"/>
      <c r="F71"/>
      <c r="G71"/>
      <c r="H71"/>
      <c r="I71"/>
      <c r="J71" s="4"/>
      <c r="K71"/>
      <c r="L71"/>
      <c r="M71"/>
      <c r="N71"/>
      <c r="O71"/>
      <c r="P71"/>
      <c r="Q71"/>
      <c r="R71"/>
      <c r="S71"/>
      <c r="T71"/>
    </row>
    <row r="72" spans="2:20">
      <c r="B72"/>
      <c r="C72"/>
      <c r="D72"/>
      <c r="E72"/>
      <c r="F72"/>
      <c r="G72"/>
      <c r="H72"/>
      <c r="I72"/>
      <c r="J72" s="4"/>
      <c r="K72"/>
      <c r="L72"/>
      <c r="M72"/>
      <c r="N72"/>
      <c r="O72"/>
      <c r="P72"/>
      <c r="Q72" s="2">
        <f>1-Q62-Q67</f>
        <v>0.10000000000000009</v>
      </c>
      <c r="R72"/>
      <c r="S72"/>
      <c r="T72"/>
    </row>
    <row r="73" spans="2:20">
      <c r="B73"/>
      <c r="C73"/>
      <c r="D73"/>
      <c r="E73"/>
      <c r="F73"/>
      <c r="G73"/>
      <c r="H73"/>
      <c r="I73"/>
      <c r="J73" s="4"/>
      <c r="K73"/>
      <c r="L73"/>
      <c r="M73"/>
      <c r="N73"/>
      <c r="O73"/>
      <c r="P73"/>
      <c r="Q73" s="2" t="s">
        <v>23</v>
      </c>
      <c r="R73"/>
      <c r="S73"/>
      <c r="T73"/>
    </row>
    <row r="74" spans="2:20" s="5" customFormat="1">
      <c r="B74" s="4"/>
      <c r="C74" s="4"/>
      <c r="D74" s="4"/>
      <c r="E74" s="4"/>
      <c r="F74" s="4"/>
      <c r="G74" s="4"/>
      <c r="H74" s="4"/>
      <c r="I74" s="3">
        <f>probsposteriori!C18</f>
        <v>0.40000000000000013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>
        <f>SUM(Q75,M70,I77,E77)</f>
        <v>-110000</v>
      </c>
    </row>
    <row r="75" spans="2:20" s="5" customFormat="1">
      <c r="B75" s="4"/>
      <c r="C75" s="4"/>
      <c r="D75" s="4"/>
      <c r="E75" s="5" t="s">
        <v>49</v>
      </c>
      <c r="F75" s="4"/>
      <c r="G75" s="4"/>
      <c r="H75" s="4"/>
      <c r="I75" s="5" t="s">
        <v>44</v>
      </c>
      <c r="J75" s="4"/>
      <c r="K75" s="4"/>
      <c r="L75" s="4"/>
      <c r="M75" s="4"/>
      <c r="N75" s="4"/>
      <c r="O75" s="4"/>
      <c r="P75" s="4"/>
      <c r="Q75" s="5">
        <f>-0.02*$A$1</f>
        <v>-100000</v>
      </c>
      <c r="R75" s="4">
        <f>T74</f>
        <v>-110000</v>
      </c>
      <c r="S75" s="4"/>
      <c r="T75" s="4"/>
    </row>
    <row r="76" spans="2:20">
      <c r="B76"/>
      <c r="C76"/>
      <c r="D76"/>
      <c r="E76"/>
      <c r="F76"/>
      <c r="G76"/>
      <c r="H76"/>
      <c r="I76"/>
      <c r="J76" s="4"/>
      <c r="K76">
        <f>IF(J77=N70,1,IF(J77=N85,2))</f>
        <v>2</v>
      </c>
      <c r="L76"/>
      <c r="M76"/>
      <c r="N76"/>
      <c r="O76"/>
      <c r="P76"/>
      <c r="Q76"/>
      <c r="R76"/>
      <c r="S76"/>
      <c r="T76"/>
    </row>
    <row r="77" spans="2:20">
      <c r="B77"/>
      <c r="C77"/>
      <c r="D77"/>
      <c r="E77" s="2">
        <v>-10000</v>
      </c>
      <c r="F77" s="4">
        <f>IF(ABS(1-SUM(I44,I74,I104))&lt;=0.00001,SUM(I44*J47,I74*J77,I104*J107),NA())</f>
        <v>1008000</v>
      </c>
      <c r="G77"/>
      <c r="H77"/>
      <c r="I77" s="2">
        <v>0</v>
      </c>
      <c r="J77" s="4">
        <f>MAX(N70,N85)</f>
        <v>860000</v>
      </c>
      <c r="K77"/>
      <c r="L77"/>
      <c r="M77"/>
      <c r="N77"/>
      <c r="O77"/>
      <c r="P77"/>
      <c r="Q77" s="2">
        <f>Q47</f>
        <v>0.7</v>
      </c>
      <c r="R77"/>
      <c r="S77"/>
      <c r="T77"/>
    </row>
    <row r="78" spans="2:20">
      <c r="B78"/>
      <c r="C78"/>
      <c r="D78"/>
      <c r="E78"/>
      <c r="F78"/>
      <c r="G78"/>
      <c r="H78"/>
      <c r="I78"/>
      <c r="J78" s="4"/>
      <c r="K78"/>
      <c r="L78"/>
      <c r="M78"/>
      <c r="N78"/>
      <c r="O78"/>
      <c r="P78"/>
      <c r="Q78" s="2" t="s">
        <v>21</v>
      </c>
      <c r="R78"/>
      <c r="S78"/>
      <c r="T78"/>
    </row>
    <row r="79" spans="2:20" s="5" customForma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>
        <f>SUM(Q80,M85,I77,E77)</f>
        <v>1090000</v>
      </c>
    </row>
    <row r="80" spans="2:20" s="5" customForma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5">
        <f>0.22*$A$1</f>
        <v>1100000</v>
      </c>
      <c r="R80" s="4">
        <f>T79</f>
        <v>1090000</v>
      </c>
      <c r="S80" s="4"/>
      <c r="T80" s="4"/>
    </row>
    <row r="81" spans="2:20">
      <c r="B81"/>
      <c r="C81"/>
      <c r="D81"/>
      <c r="E81"/>
      <c r="F81"/>
      <c r="G81"/>
      <c r="H81"/>
      <c r="I81"/>
      <c r="J81" s="4"/>
      <c r="K81"/>
      <c r="L81"/>
      <c r="M81"/>
      <c r="N81"/>
      <c r="O81"/>
      <c r="P81"/>
      <c r="Q81"/>
      <c r="R81"/>
      <c r="S81"/>
      <c r="T81"/>
    </row>
    <row r="82" spans="2:20">
      <c r="B82" s="8" t="s">
        <v>46</v>
      </c>
      <c r="C82" s="57">
        <f>MIN(F77-F25,F77-F10)</f>
        <v>138000</v>
      </c>
      <c r="D82" s="57"/>
      <c r="E82" s="58"/>
      <c r="F82"/>
      <c r="G82"/>
      <c r="H82"/>
      <c r="I82"/>
      <c r="J82" s="4"/>
      <c r="K82"/>
      <c r="L82"/>
      <c r="M82"/>
      <c r="N82"/>
      <c r="O82"/>
      <c r="P82"/>
      <c r="Q82" s="2">
        <f>Q52</f>
        <v>0.2</v>
      </c>
      <c r="R82"/>
      <c r="S82"/>
      <c r="T82"/>
    </row>
    <row r="83" spans="2:20">
      <c r="B83"/>
      <c r="C83"/>
      <c r="D83"/>
      <c r="E83"/>
      <c r="F83"/>
      <c r="G83"/>
      <c r="H83"/>
      <c r="I83"/>
      <c r="J83" s="4"/>
      <c r="K83"/>
      <c r="L83"/>
      <c r="M83" s="2" t="s">
        <v>20</v>
      </c>
      <c r="N83"/>
      <c r="O83"/>
      <c r="P83"/>
      <c r="Q83" s="2" t="s">
        <v>22</v>
      </c>
      <c r="R83"/>
      <c r="S83"/>
      <c r="T83"/>
    </row>
    <row r="84" spans="2:20" s="5" customForma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>
        <f>SUM(Q85,M85,I77,E77)</f>
        <v>590000</v>
      </c>
    </row>
    <row r="85" spans="2:20" s="5" customForma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5">
        <v>0</v>
      </c>
      <c r="N85" s="4">
        <f>IF(ABS(1-SUM(Q77,Q82,Q87))&lt;=0.00001,SUM(Q77*R80,Q82*R85,Q87*R90),NA())</f>
        <v>860000</v>
      </c>
      <c r="O85" s="4"/>
      <c r="P85" s="4"/>
      <c r="Q85" s="5">
        <f>0.12*$A$1</f>
        <v>600000</v>
      </c>
      <c r="R85" s="4">
        <f>T84</f>
        <v>590000</v>
      </c>
      <c r="S85" s="4"/>
      <c r="T85" s="4"/>
    </row>
    <row r="86" spans="2:20">
      <c r="B86"/>
      <c r="C86"/>
      <c r="D86"/>
      <c r="E86"/>
      <c r="F86"/>
      <c r="G86"/>
      <c r="H86"/>
      <c r="I86"/>
      <c r="J86" s="4"/>
      <c r="K86"/>
      <c r="L86"/>
      <c r="M86"/>
      <c r="N86"/>
      <c r="O86"/>
      <c r="P86"/>
      <c r="Q86"/>
      <c r="R86"/>
      <c r="S86"/>
      <c r="T86"/>
    </row>
    <row r="87" spans="2:20">
      <c r="B87"/>
      <c r="C87"/>
      <c r="D87"/>
      <c r="E87"/>
      <c r="F87"/>
      <c r="G87"/>
      <c r="H87"/>
      <c r="I87"/>
      <c r="J87" s="4"/>
      <c r="K87"/>
      <c r="L87"/>
      <c r="M87"/>
      <c r="N87"/>
      <c r="O87"/>
      <c r="P87"/>
      <c r="Q87" s="2">
        <f>1-Q77-Q82</f>
        <v>0.10000000000000003</v>
      </c>
      <c r="R87"/>
      <c r="S87"/>
      <c r="T87"/>
    </row>
    <row r="88" spans="2:20">
      <c r="B88"/>
      <c r="C88"/>
      <c r="D88"/>
      <c r="E88"/>
      <c r="F88"/>
      <c r="G88"/>
      <c r="H88"/>
      <c r="I88"/>
      <c r="J88" s="4"/>
      <c r="K88"/>
      <c r="L88"/>
      <c r="M88"/>
      <c r="N88"/>
      <c r="O88"/>
      <c r="P88"/>
      <c r="Q88" s="2" t="s">
        <v>23</v>
      </c>
      <c r="R88"/>
      <c r="S88"/>
      <c r="T88"/>
    </row>
    <row r="89" spans="2:20" s="5" customForma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>
        <f>SUM(Q90,M85,I77,E77)</f>
        <v>-210000</v>
      </c>
    </row>
    <row r="90" spans="2:20" s="5" customForma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5">
        <f>-0.04*$A$1</f>
        <v>-200000</v>
      </c>
      <c r="R90" s="4">
        <f>T89</f>
        <v>-210000</v>
      </c>
      <c r="S90" s="4"/>
      <c r="T90" s="4"/>
    </row>
    <row r="91" spans="2:20">
      <c r="B91"/>
      <c r="C91"/>
      <c r="D91"/>
      <c r="E91"/>
      <c r="F91"/>
      <c r="G91"/>
      <c r="H91"/>
      <c r="I91"/>
      <c r="J91" s="4"/>
      <c r="K91"/>
      <c r="L91"/>
      <c r="M91"/>
      <c r="N91"/>
      <c r="O91"/>
      <c r="P91"/>
      <c r="Q91"/>
      <c r="R91"/>
      <c r="S91"/>
      <c r="T91"/>
    </row>
    <row r="92" spans="2:20">
      <c r="B92"/>
      <c r="C92"/>
      <c r="D92"/>
      <c r="E92"/>
      <c r="F92"/>
      <c r="G92"/>
      <c r="H92"/>
      <c r="I92"/>
      <c r="J92" s="4"/>
      <c r="K92"/>
      <c r="L92"/>
      <c r="M92"/>
      <c r="N92"/>
      <c r="O92"/>
      <c r="P92"/>
      <c r="Q92" s="2">
        <f>probsposteriori!D19</f>
        <v>0.20000000000000004</v>
      </c>
      <c r="R92"/>
      <c r="S92"/>
      <c r="T92"/>
    </row>
    <row r="93" spans="2:20" s="5" customForma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5" t="s">
        <v>21</v>
      </c>
      <c r="R93" s="4"/>
      <c r="S93" s="4"/>
      <c r="T93" s="4"/>
    </row>
    <row r="94" spans="2:20" s="5" customForma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>
        <f>SUM(Q95,M100,I107,E77)</f>
        <v>1490000</v>
      </c>
    </row>
    <row r="95" spans="2:20" s="5" customForma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5">
        <f>0.3*$A$1</f>
        <v>1500000</v>
      </c>
      <c r="R95" s="4">
        <f>T94</f>
        <v>1490000</v>
      </c>
      <c r="S95" s="4"/>
      <c r="T95" s="4"/>
    </row>
    <row r="97" spans="9:20">
      <c r="Q97" s="2">
        <f>probsposteriori!E19</f>
        <v>0.20000000000000004</v>
      </c>
    </row>
    <row r="98" spans="9:20">
      <c r="M98" s="2" t="s">
        <v>19</v>
      </c>
      <c r="Q98" s="2" t="s">
        <v>22</v>
      </c>
    </row>
    <row r="99" spans="9:20" s="5" customFormat="1">
      <c r="T99" s="5">
        <f>SUM(Q100,M100,I107,E77)</f>
        <v>490000</v>
      </c>
    </row>
    <row r="100" spans="9:20" s="5" customFormat="1">
      <c r="M100" s="5">
        <v>0</v>
      </c>
      <c r="N100" s="5">
        <f>IF(ABS(1-SUM(Q92,Q97,Q102))&lt;=0.00001,SUM(Q92*R95,Q97*R100,Q102*R105),NA())</f>
        <v>330000.00000000006</v>
      </c>
      <c r="Q100" s="5">
        <f>0.1*$A$1</f>
        <v>500000</v>
      </c>
      <c r="R100" s="5">
        <f>T99</f>
        <v>490000</v>
      </c>
    </row>
    <row r="102" spans="9:20">
      <c r="Q102" s="2">
        <f>1-Q92-Q97</f>
        <v>0.59999999999999987</v>
      </c>
    </row>
    <row r="103" spans="9:20">
      <c r="Q103" s="2" t="s">
        <v>23</v>
      </c>
    </row>
    <row r="104" spans="9:20" s="5" customFormat="1">
      <c r="I104" s="3">
        <f>1-I44-I74</f>
        <v>0.19999999999999973</v>
      </c>
      <c r="T104" s="5">
        <f>SUM(Q105,M100,I107,E77)</f>
        <v>-110000</v>
      </c>
    </row>
    <row r="105" spans="9:20" s="5" customFormat="1">
      <c r="I105" s="5" t="s">
        <v>45</v>
      </c>
      <c r="Q105" s="5">
        <f>-0.02*$A$1</f>
        <v>-100000</v>
      </c>
      <c r="R105" s="5">
        <f>T104</f>
        <v>-110000</v>
      </c>
    </row>
    <row r="106" spans="9:20">
      <c r="K106" s="2">
        <f>IF(J107=N100,1,IF(J107=N115,2))</f>
        <v>2</v>
      </c>
    </row>
    <row r="107" spans="9:20">
      <c r="I107" s="2">
        <v>0</v>
      </c>
      <c r="J107" s="5">
        <f>MAX(N100,N115)</f>
        <v>860000</v>
      </c>
      <c r="Q107" s="2">
        <f>Q77</f>
        <v>0.7</v>
      </c>
    </row>
    <row r="108" spans="9:20">
      <c r="Q108" s="2" t="s">
        <v>21</v>
      </c>
    </row>
    <row r="109" spans="9:20" s="5" customFormat="1">
      <c r="T109" s="5">
        <f>SUM(Q110,M115,I107,E77)</f>
        <v>1090000</v>
      </c>
    </row>
    <row r="110" spans="9:20" s="5" customFormat="1">
      <c r="Q110" s="5">
        <f>0.22*$A$1</f>
        <v>1100000</v>
      </c>
      <c r="R110" s="5">
        <f>T109</f>
        <v>1090000</v>
      </c>
    </row>
    <row r="112" spans="9:20">
      <c r="Q112" s="2">
        <f>Q82</f>
        <v>0.2</v>
      </c>
    </row>
    <row r="113" spans="13:20" s="5" customFormat="1">
      <c r="M113" s="5" t="s">
        <v>20</v>
      </c>
      <c r="Q113" s="5" t="s">
        <v>22</v>
      </c>
    </row>
    <row r="114" spans="13:20" s="5" customFormat="1">
      <c r="T114" s="5">
        <f>SUM(Q115,M115,I107,E77)</f>
        <v>590000</v>
      </c>
    </row>
    <row r="115" spans="13:20" s="5" customFormat="1">
      <c r="M115" s="5">
        <v>0</v>
      </c>
      <c r="N115" s="5">
        <f>IF(ABS(1-SUM(Q107,Q112,Q117))&lt;=0.00001,SUM(Q107*R110,Q112*R115,Q117*R120),NA())</f>
        <v>860000</v>
      </c>
      <c r="Q115" s="5">
        <f>0.12*$A$1</f>
        <v>600000</v>
      </c>
      <c r="R115" s="5">
        <f>T114</f>
        <v>590000</v>
      </c>
    </row>
    <row r="117" spans="13:20">
      <c r="Q117" s="2">
        <f>1-Q107-Q112</f>
        <v>0.10000000000000003</v>
      </c>
    </row>
    <row r="118" spans="13:20">
      <c r="Q118" s="2" t="s">
        <v>23</v>
      </c>
    </row>
    <row r="119" spans="13:20" s="5" customFormat="1">
      <c r="T119" s="5">
        <f>SUM(Q120,M115,I107,E77)</f>
        <v>-210000</v>
      </c>
    </row>
    <row r="120" spans="13:20" s="5" customFormat="1">
      <c r="Q120" s="5">
        <f>-0.04*$A$1</f>
        <v>-200000</v>
      </c>
      <c r="R120" s="5">
        <f>T119</f>
        <v>-210000</v>
      </c>
    </row>
    <row r="991" spans="189:204">
      <c r="GH991" s="2" t="s">
        <v>0</v>
      </c>
      <c r="GI991" s="2" t="s">
        <v>1</v>
      </c>
      <c r="GJ991" s="2" t="s">
        <v>2</v>
      </c>
      <c r="GK991" s="2" t="s">
        <v>3</v>
      </c>
      <c r="GL991" s="2" t="s">
        <v>4</v>
      </c>
      <c r="GM991" s="2" t="s">
        <v>5</v>
      </c>
      <c r="GN991" s="2" t="s">
        <v>6</v>
      </c>
      <c r="GO991" s="2" t="s">
        <v>7</v>
      </c>
      <c r="GP991" s="2" t="s">
        <v>8</v>
      </c>
      <c r="GQ991" s="2" t="s">
        <v>9</v>
      </c>
      <c r="GR991" s="2" t="s">
        <v>10</v>
      </c>
      <c r="GS991" s="2" t="s">
        <v>11</v>
      </c>
      <c r="GT991" s="2" t="s">
        <v>12</v>
      </c>
      <c r="GU991" s="2" t="s">
        <v>13</v>
      </c>
      <c r="GV991" s="2" t="s">
        <v>14</v>
      </c>
    </row>
    <row r="992" spans="189:204">
      <c r="GG992" s="2">
        <v>0</v>
      </c>
      <c r="GH992" s="2">
        <v>0</v>
      </c>
      <c r="GI992" s="2" t="s">
        <v>15</v>
      </c>
      <c r="GJ992" s="2">
        <v>0</v>
      </c>
      <c r="GK992" s="2">
        <v>0</v>
      </c>
      <c r="GL992" s="2">
        <v>0</v>
      </c>
      <c r="GM992" s="2" t="s">
        <v>16</v>
      </c>
      <c r="GN992" s="2">
        <v>3</v>
      </c>
      <c r="GO992" s="2">
        <v>1</v>
      </c>
      <c r="GP992" s="2">
        <v>2</v>
      </c>
      <c r="GQ992" s="2">
        <v>9</v>
      </c>
      <c r="GR992" s="2">
        <v>0</v>
      </c>
      <c r="GS992" s="2">
        <v>0</v>
      </c>
      <c r="GT992" s="2">
        <v>40</v>
      </c>
      <c r="GU992" s="2">
        <v>1</v>
      </c>
      <c r="GV992" s="2" t="b">
        <v>1</v>
      </c>
    </row>
    <row r="993" spans="189:204">
      <c r="GG993" s="2">
        <v>0</v>
      </c>
      <c r="GH993" s="2">
        <v>1</v>
      </c>
      <c r="GK993" s="2">
        <v>0</v>
      </c>
      <c r="GL993" s="2">
        <v>0</v>
      </c>
      <c r="GM993" s="2" t="s">
        <v>18</v>
      </c>
      <c r="GN993" s="2">
        <v>3</v>
      </c>
      <c r="GO993" s="2">
        <v>3</v>
      </c>
      <c r="GP993" s="2">
        <v>4</v>
      </c>
      <c r="GQ993" s="2">
        <v>5</v>
      </c>
      <c r="GR993" s="2">
        <v>0</v>
      </c>
      <c r="GS993" s="2">
        <v>0</v>
      </c>
      <c r="GT993" s="2">
        <v>7</v>
      </c>
      <c r="GU993" s="2">
        <v>5</v>
      </c>
      <c r="GV993" s="2" t="b">
        <v>1</v>
      </c>
    </row>
    <row r="994" spans="189:204">
      <c r="GG994" s="2">
        <v>0</v>
      </c>
      <c r="GH994" s="2">
        <v>2</v>
      </c>
      <c r="GK994" s="2">
        <v>0</v>
      </c>
      <c r="GL994" s="2">
        <v>0</v>
      </c>
      <c r="GM994" s="2" t="s">
        <v>18</v>
      </c>
      <c r="GN994" s="2">
        <v>3</v>
      </c>
      <c r="GO994" s="2">
        <v>6</v>
      </c>
      <c r="GP994" s="2">
        <v>7</v>
      </c>
      <c r="GQ994" s="2">
        <v>8</v>
      </c>
      <c r="GR994" s="2">
        <v>0</v>
      </c>
      <c r="GS994" s="2">
        <v>0</v>
      </c>
      <c r="GT994" s="2">
        <v>22</v>
      </c>
      <c r="GU994" s="2">
        <v>5</v>
      </c>
      <c r="GV994" s="2" t="b">
        <v>1</v>
      </c>
    </row>
    <row r="995" spans="189:204">
      <c r="GG995" s="2">
        <v>0</v>
      </c>
      <c r="GH995" s="2">
        <v>3</v>
      </c>
      <c r="GL995" s="2">
        <v>1</v>
      </c>
      <c r="GM995" s="2" t="s">
        <v>17</v>
      </c>
      <c r="GN995" s="2">
        <v>0</v>
      </c>
      <c r="GO995" s="2">
        <v>0</v>
      </c>
      <c r="GP995" s="2">
        <v>0</v>
      </c>
      <c r="GQ995" s="2">
        <v>0</v>
      </c>
      <c r="GR995" s="2">
        <v>0</v>
      </c>
      <c r="GS995" s="2">
        <v>0</v>
      </c>
      <c r="GT995" s="2">
        <v>2</v>
      </c>
      <c r="GU995" s="2">
        <v>9</v>
      </c>
      <c r="GV995" s="2" t="b">
        <v>1</v>
      </c>
    </row>
    <row r="996" spans="189:204">
      <c r="GG996" s="2">
        <v>0</v>
      </c>
      <c r="GH996" s="2">
        <v>4</v>
      </c>
      <c r="GL996" s="2">
        <v>1</v>
      </c>
      <c r="GM996" s="2" t="s">
        <v>17</v>
      </c>
      <c r="GN996" s="2">
        <v>0</v>
      </c>
      <c r="GO996" s="2">
        <v>0</v>
      </c>
      <c r="GP996" s="2">
        <v>0</v>
      </c>
      <c r="GQ996" s="2">
        <v>0</v>
      </c>
      <c r="GR996" s="2">
        <v>0</v>
      </c>
      <c r="GS996" s="2">
        <v>0</v>
      </c>
      <c r="GT996" s="2">
        <v>7</v>
      </c>
      <c r="GU996" s="2">
        <v>9</v>
      </c>
      <c r="GV996" s="2" t="b">
        <v>1</v>
      </c>
    </row>
    <row r="997" spans="189:204">
      <c r="GG997" s="2">
        <v>0</v>
      </c>
      <c r="GH997" s="2">
        <v>5</v>
      </c>
      <c r="GL997" s="2">
        <v>1</v>
      </c>
      <c r="GM997" s="2" t="s">
        <v>17</v>
      </c>
      <c r="GN997" s="2">
        <v>0</v>
      </c>
      <c r="GO997" s="2">
        <v>0</v>
      </c>
      <c r="GP997" s="2">
        <v>0</v>
      </c>
      <c r="GQ997" s="2">
        <v>0</v>
      </c>
      <c r="GR997" s="2">
        <v>0</v>
      </c>
      <c r="GS997" s="2">
        <v>0</v>
      </c>
      <c r="GT997" s="2">
        <v>12</v>
      </c>
      <c r="GU997" s="2">
        <v>9</v>
      </c>
      <c r="GV997" s="2" t="b">
        <v>1</v>
      </c>
    </row>
    <row r="998" spans="189:204">
      <c r="GG998" s="2">
        <v>0</v>
      </c>
      <c r="GH998" s="2">
        <v>6</v>
      </c>
      <c r="GL998" s="2">
        <v>2</v>
      </c>
      <c r="GM998" s="2" t="s">
        <v>17</v>
      </c>
      <c r="GN998" s="2">
        <v>0</v>
      </c>
      <c r="GO998" s="2">
        <v>0</v>
      </c>
      <c r="GP998" s="2">
        <v>0</v>
      </c>
      <c r="GQ998" s="2">
        <v>0</v>
      </c>
      <c r="GR998" s="2">
        <v>0</v>
      </c>
      <c r="GS998" s="2">
        <v>0</v>
      </c>
      <c r="GT998" s="2">
        <v>17</v>
      </c>
      <c r="GU998" s="2">
        <v>9</v>
      </c>
      <c r="GV998" s="2" t="b">
        <v>1</v>
      </c>
    </row>
    <row r="999" spans="189:204">
      <c r="GG999" s="2">
        <v>0</v>
      </c>
      <c r="GH999" s="2">
        <v>7</v>
      </c>
      <c r="GL999" s="2">
        <v>2</v>
      </c>
      <c r="GM999" s="2" t="s">
        <v>17</v>
      </c>
      <c r="GN999" s="2">
        <v>0</v>
      </c>
      <c r="GO999" s="2">
        <v>0</v>
      </c>
      <c r="GP999" s="2">
        <v>0</v>
      </c>
      <c r="GQ999" s="2">
        <v>0</v>
      </c>
      <c r="GR999" s="2">
        <v>0</v>
      </c>
      <c r="GS999" s="2">
        <v>0</v>
      </c>
      <c r="GT999" s="2">
        <v>22</v>
      </c>
      <c r="GU999" s="2">
        <v>9</v>
      </c>
      <c r="GV999" s="2" t="b">
        <v>1</v>
      </c>
    </row>
    <row r="1000" spans="189:204">
      <c r="GG1000" s="2">
        <v>0</v>
      </c>
      <c r="GH1000" s="2">
        <v>8</v>
      </c>
      <c r="GL1000" s="2">
        <v>2</v>
      </c>
      <c r="GM1000" s="2" t="s">
        <v>17</v>
      </c>
      <c r="GN1000" s="2">
        <v>0</v>
      </c>
      <c r="GO1000" s="2">
        <v>0</v>
      </c>
      <c r="GP1000" s="2">
        <v>0</v>
      </c>
      <c r="GQ1000" s="2">
        <v>0</v>
      </c>
      <c r="GR1000" s="2">
        <v>0</v>
      </c>
      <c r="GS1000" s="2">
        <v>0</v>
      </c>
      <c r="GT1000" s="2">
        <v>27</v>
      </c>
      <c r="GU1000" s="2">
        <v>9</v>
      </c>
      <c r="GV1000" s="2" t="b">
        <v>1</v>
      </c>
    </row>
    <row r="1001" spans="189:204">
      <c r="GG1001" s="2">
        <v>0</v>
      </c>
      <c r="GH1001" s="2">
        <v>9</v>
      </c>
      <c r="GK1001" s="2">
        <v>0</v>
      </c>
      <c r="GL1001" s="2">
        <v>0</v>
      </c>
      <c r="GM1001" s="2" t="s">
        <v>18</v>
      </c>
      <c r="GN1001" s="2">
        <v>3</v>
      </c>
      <c r="GO1001" s="2">
        <v>10</v>
      </c>
      <c r="GP1001" s="2">
        <v>11</v>
      </c>
      <c r="GQ1001" s="2">
        <v>12</v>
      </c>
      <c r="GR1001" s="2">
        <v>0</v>
      </c>
      <c r="GS1001" s="2">
        <v>0</v>
      </c>
      <c r="GT1001" s="2">
        <v>74</v>
      </c>
      <c r="GU1001" s="2">
        <v>5</v>
      </c>
      <c r="GV1001" s="2" t="b">
        <v>1</v>
      </c>
    </row>
    <row r="1002" spans="189:204">
      <c r="GG1002" s="2">
        <v>0</v>
      </c>
      <c r="GH1002" s="2">
        <v>10</v>
      </c>
      <c r="GL1002" s="2">
        <v>9</v>
      </c>
      <c r="GM1002" s="2" t="s">
        <v>16</v>
      </c>
      <c r="GN1002" s="2">
        <v>2</v>
      </c>
      <c r="GO1002" s="2">
        <v>13</v>
      </c>
      <c r="GP1002" s="2">
        <v>14</v>
      </c>
      <c r="GQ1002" s="2">
        <v>0</v>
      </c>
      <c r="GR1002" s="2">
        <v>0</v>
      </c>
      <c r="GS1002" s="2">
        <v>0</v>
      </c>
      <c r="GT1002" s="2">
        <v>44</v>
      </c>
      <c r="GU1002" s="2">
        <v>9</v>
      </c>
      <c r="GV1002" s="2" t="b">
        <v>1</v>
      </c>
    </row>
    <row r="1003" spans="189:204">
      <c r="GG1003" s="2">
        <v>12</v>
      </c>
      <c r="GH1003" s="2">
        <v>11</v>
      </c>
      <c r="GL1003" s="2">
        <v>9</v>
      </c>
      <c r="GM1003" s="2" t="s">
        <v>16</v>
      </c>
      <c r="GN1003" s="2">
        <v>2</v>
      </c>
      <c r="GO1003" s="2">
        <v>21</v>
      </c>
      <c r="GP1003" s="2">
        <v>22</v>
      </c>
      <c r="GQ1003" s="2">
        <v>0</v>
      </c>
      <c r="GR1003" s="2">
        <v>0</v>
      </c>
      <c r="GS1003" s="2">
        <v>0</v>
      </c>
      <c r="GT1003" s="2">
        <v>74</v>
      </c>
      <c r="GU1003" s="2">
        <v>9</v>
      </c>
      <c r="GV1003" s="2" t="b">
        <v>1</v>
      </c>
    </row>
    <row r="1004" spans="189:204">
      <c r="GG1004" s="2">
        <v>0</v>
      </c>
      <c r="GH1004" s="2">
        <v>12</v>
      </c>
      <c r="GL1004" s="2">
        <v>9</v>
      </c>
      <c r="GM1004" s="2" t="s">
        <v>16</v>
      </c>
      <c r="GN1004" s="2">
        <v>2</v>
      </c>
      <c r="GO1004" s="2">
        <v>29</v>
      </c>
      <c r="GP1004" s="2">
        <v>30</v>
      </c>
      <c r="GQ1004" s="2">
        <v>0</v>
      </c>
      <c r="GR1004" s="2">
        <v>0</v>
      </c>
      <c r="GS1004" s="2">
        <v>0</v>
      </c>
      <c r="GT1004" s="2">
        <v>104</v>
      </c>
      <c r="GU1004" s="2">
        <v>9</v>
      </c>
      <c r="GV1004" s="2" t="b">
        <v>1</v>
      </c>
    </row>
    <row r="1005" spans="189:204">
      <c r="GG1005" s="2">
        <v>0</v>
      </c>
      <c r="GH1005" s="2">
        <v>13</v>
      </c>
      <c r="GK1005" s="2">
        <v>0</v>
      </c>
      <c r="GL1005" s="2">
        <v>10</v>
      </c>
      <c r="GM1005" s="2" t="s">
        <v>18</v>
      </c>
      <c r="GN1005" s="2">
        <v>3</v>
      </c>
      <c r="GO1005" s="2">
        <v>15</v>
      </c>
      <c r="GP1005" s="2">
        <v>16</v>
      </c>
      <c r="GQ1005" s="2">
        <v>17</v>
      </c>
      <c r="GR1005" s="2">
        <v>0</v>
      </c>
      <c r="GS1005" s="2">
        <v>0</v>
      </c>
      <c r="GT1005" s="2">
        <v>37</v>
      </c>
      <c r="GU1005" s="2">
        <v>13</v>
      </c>
      <c r="GV1005" s="2" t="b">
        <v>1</v>
      </c>
    </row>
    <row r="1006" spans="189:204">
      <c r="GG1006" s="2">
        <v>0</v>
      </c>
      <c r="GH1006" s="2">
        <v>14</v>
      </c>
      <c r="GK1006" s="2">
        <v>0</v>
      </c>
      <c r="GL1006" s="2">
        <v>10</v>
      </c>
      <c r="GM1006" s="2" t="s">
        <v>18</v>
      </c>
      <c r="GN1006" s="2">
        <v>3</v>
      </c>
      <c r="GO1006" s="2">
        <v>18</v>
      </c>
      <c r="GP1006" s="2">
        <v>19</v>
      </c>
      <c r="GQ1006" s="2">
        <v>20</v>
      </c>
      <c r="GR1006" s="2">
        <v>0</v>
      </c>
      <c r="GS1006" s="2">
        <v>0</v>
      </c>
      <c r="GT1006" s="2">
        <v>52</v>
      </c>
      <c r="GU1006" s="2">
        <v>13</v>
      </c>
      <c r="GV1006" s="2" t="b">
        <v>1</v>
      </c>
    </row>
    <row r="1007" spans="189:204">
      <c r="GG1007" s="2">
        <v>0</v>
      </c>
      <c r="GH1007" s="2">
        <v>15</v>
      </c>
      <c r="GL1007" s="2">
        <v>13</v>
      </c>
      <c r="GM1007" s="2" t="s">
        <v>17</v>
      </c>
      <c r="GN1007" s="2">
        <v>0</v>
      </c>
      <c r="GO1007" s="2">
        <v>0</v>
      </c>
      <c r="GP1007" s="2">
        <v>0</v>
      </c>
      <c r="GQ1007" s="2">
        <v>0</v>
      </c>
      <c r="GR1007" s="2">
        <v>0</v>
      </c>
      <c r="GS1007" s="2">
        <v>0</v>
      </c>
      <c r="GT1007" s="2">
        <v>32</v>
      </c>
      <c r="GU1007" s="2">
        <v>17</v>
      </c>
      <c r="GV1007" s="2" t="b">
        <v>1</v>
      </c>
    </row>
    <row r="1008" spans="189:204">
      <c r="GG1008" s="2">
        <v>0</v>
      </c>
      <c r="GH1008" s="2">
        <v>16</v>
      </c>
      <c r="GL1008" s="2">
        <v>13</v>
      </c>
      <c r="GM1008" s="2" t="s">
        <v>17</v>
      </c>
      <c r="GN1008" s="2">
        <v>0</v>
      </c>
      <c r="GO1008" s="2">
        <v>0</v>
      </c>
      <c r="GP1008" s="2">
        <v>0</v>
      </c>
      <c r="GQ1008" s="2">
        <v>0</v>
      </c>
      <c r="GR1008" s="2">
        <v>0</v>
      </c>
      <c r="GS1008" s="2">
        <v>0</v>
      </c>
      <c r="GT1008" s="2">
        <v>37</v>
      </c>
      <c r="GU1008" s="2">
        <v>17</v>
      </c>
      <c r="GV1008" s="2" t="b">
        <v>1</v>
      </c>
    </row>
    <row r="1009" spans="189:204">
      <c r="GG1009" s="2">
        <v>0</v>
      </c>
      <c r="GH1009" s="2">
        <v>17</v>
      </c>
      <c r="GL1009" s="2">
        <v>13</v>
      </c>
      <c r="GM1009" s="2" t="s">
        <v>17</v>
      </c>
      <c r="GN1009" s="2">
        <v>0</v>
      </c>
      <c r="GO1009" s="2">
        <v>0</v>
      </c>
      <c r="GP1009" s="2">
        <v>0</v>
      </c>
      <c r="GQ1009" s="2">
        <v>0</v>
      </c>
      <c r="GR1009" s="2">
        <v>0</v>
      </c>
      <c r="GS1009" s="2">
        <v>0</v>
      </c>
      <c r="GT1009" s="2">
        <v>42</v>
      </c>
      <c r="GU1009" s="2">
        <v>17</v>
      </c>
      <c r="GV1009" s="2" t="b">
        <v>1</v>
      </c>
    </row>
    <row r="1010" spans="189:204">
      <c r="GG1010" s="2">
        <v>0</v>
      </c>
      <c r="GH1010" s="2">
        <v>18</v>
      </c>
      <c r="GL1010" s="2">
        <v>14</v>
      </c>
      <c r="GM1010" s="2" t="s">
        <v>17</v>
      </c>
      <c r="GN1010" s="2">
        <v>0</v>
      </c>
      <c r="GO1010" s="2">
        <v>0</v>
      </c>
      <c r="GP1010" s="2">
        <v>0</v>
      </c>
      <c r="GQ1010" s="2">
        <v>0</v>
      </c>
      <c r="GR1010" s="2">
        <v>0</v>
      </c>
      <c r="GS1010" s="2">
        <v>0</v>
      </c>
      <c r="GT1010" s="2">
        <v>47</v>
      </c>
      <c r="GU1010" s="2">
        <v>17</v>
      </c>
      <c r="GV1010" s="2" t="b">
        <v>1</v>
      </c>
    </row>
    <row r="1011" spans="189:204">
      <c r="GG1011" s="2">
        <v>0</v>
      </c>
      <c r="GH1011" s="2">
        <v>19</v>
      </c>
      <c r="GL1011" s="2">
        <v>14</v>
      </c>
      <c r="GM1011" s="2" t="s">
        <v>17</v>
      </c>
      <c r="GN1011" s="2">
        <v>0</v>
      </c>
      <c r="GO1011" s="2">
        <v>0</v>
      </c>
      <c r="GP1011" s="2">
        <v>0</v>
      </c>
      <c r="GQ1011" s="2">
        <v>0</v>
      </c>
      <c r="GR1011" s="2">
        <v>0</v>
      </c>
      <c r="GS1011" s="2">
        <v>0</v>
      </c>
      <c r="GT1011" s="2">
        <v>52</v>
      </c>
      <c r="GU1011" s="2">
        <v>17</v>
      </c>
      <c r="GV1011" s="2" t="b">
        <v>1</v>
      </c>
    </row>
    <row r="1012" spans="189:204">
      <c r="GG1012" s="2">
        <v>0</v>
      </c>
      <c r="GH1012" s="2">
        <v>20</v>
      </c>
      <c r="GL1012" s="2">
        <v>14</v>
      </c>
      <c r="GM1012" s="2" t="s">
        <v>17</v>
      </c>
      <c r="GN1012" s="2">
        <v>0</v>
      </c>
      <c r="GO1012" s="2">
        <v>0</v>
      </c>
      <c r="GP1012" s="2">
        <v>0</v>
      </c>
      <c r="GQ1012" s="2">
        <v>0</v>
      </c>
      <c r="GR1012" s="2">
        <v>0</v>
      </c>
      <c r="GS1012" s="2">
        <v>0</v>
      </c>
      <c r="GT1012" s="2">
        <v>57</v>
      </c>
      <c r="GU1012" s="2">
        <v>17</v>
      </c>
      <c r="GV1012" s="2" t="b">
        <v>1</v>
      </c>
    </row>
    <row r="1013" spans="189:204">
      <c r="GG1013" s="2">
        <v>29</v>
      </c>
      <c r="GH1013" s="2">
        <v>21</v>
      </c>
      <c r="GK1013" s="2">
        <v>0</v>
      </c>
      <c r="GL1013" s="2">
        <v>11</v>
      </c>
      <c r="GM1013" s="2" t="s">
        <v>18</v>
      </c>
      <c r="GN1013" s="2">
        <v>3</v>
      </c>
      <c r="GO1013" s="2">
        <v>23</v>
      </c>
      <c r="GP1013" s="2">
        <v>24</v>
      </c>
      <c r="GQ1013" s="2">
        <v>25</v>
      </c>
      <c r="GR1013" s="2">
        <v>0</v>
      </c>
      <c r="GS1013" s="2">
        <v>0</v>
      </c>
      <c r="GT1013" s="2">
        <v>67</v>
      </c>
      <c r="GU1013" s="2">
        <v>13</v>
      </c>
      <c r="GV1013" s="2" t="b">
        <v>1</v>
      </c>
    </row>
    <row r="1014" spans="189:204">
      <c r="GG1014" s="2">
        <v>30</v>
      </c>
      <c r="GH1014" s="2">
        <v>22</v>
      </c>
      <c r="GK1014" s="2">
        <v>0</v>
      </c>
      <c r="GL1014" s="2">
        <v>11</v>
      </c>
      <c r="GM1014" s="2" t="s">
        <v>18</v>
      </c>
      <c r="GN1014" s="2">
        <v>3</v>
      </c>
      <c r="GO1014" s="2">
        <v>26</v>
      </c>
      <c r="GP1014" s="2">
        <v>27</v>
      </c>
      <c r="GQ1014" s="2">
        <v>28</v>
      </c>
      <c r="GR1014" s="2">
        <v>0</v>
      </c>
      <c r="GS1014" s="2">
        <v>0</v>
      </c>
      <c r="GT1014" s="2">
        <v>82</v>
      </c>
      <c r="GU1014" s="2">
        <v>13</v>
      </c>
      <c r="GV1014" s="2" t="b">
        <v>1</v>
      </c>
    </row>
    <row r="1015" spans="189:204">
      <c r="GG1015" s="2">
        <v>31</v>
      </c>
      <c r="GH1015" s="2">
        <v>23</v>
      </c>
      <c r="GL1015" s="2">
        <v>21</v>
      </c>
      <c r="GM1015" s="2" t="s">
        <v>17</v>
      </c>
      <c r="GN1015" s="2">
        <v>0</v>
      </c>
      <c r="GO1015" s="2">
        <v>0</v>
      </c>
      <c r="GP1015" s="2">
        <v>0</v>
      </c>
      <c r="GQ1015" s="2">
        <v>0</v>
      </c>
      <c r="GR1015" s="2">
        <v>0</v>
      </c>
      <c r="GS1015" s="2">
        <v>0</v>
      </c>
      <c r="GT1015" s="2">
        <v>62</v>
      </c>
      <c r="GU1015" s="2">
        <v>17</v>
      </c>
      <c r="GV1015" s="2" t="b">
        <v>1</v>
      </c>
    </row>
    <row r="1016" spans="189:204">
      <c r="GG1016" s="2">
        <v>32</v>
      </c>
      <c r="GH1016" s="2">
        <v>24</v>
      </c>
      <c r="GL1016" s="2">
        <v>21</v>
      </c>
      <c r="GM1016" s="2" t="s">
        <v>17</v>
      </c>
      <c r="GN1016" s="2">
        <v>0</v>
      </c>
      <c r="GO1016" s="2">
        <v>0</v>
      </c>
      <c r="GP1016" s="2">
        <v>0</v>
      </c>
      <c r="GQ1016" s="2">
        <v>0</v>
      </c>
      <c r="GR1016" s="2">
        <v>0</v>
      </c>
      <c r="GS1016" s="2">
        <v>0</v>
      </c>
      <c r="GT1016" s="2">
        <v>67</v>
      </c>
      <c r="GU1016" s="2">
        <v>17</v>
      </c>
      <c r="GV1016" s="2" t="b">
        <v>1</v>
      </c>
    </row>
    <row r="1017" spans="189:204">
      <c r="GG1017" s="2">
        <v>33</v>
      </c>
      <c r="GH1017" s="2">
        <v>25</v>
      </c>
      <c r="GL1017" s="2">
        <v>21</v>
      </c>
      <c r="GM1017" s="2" t="s">
        <v>17</v>
      </c>
      <c r="GN1017" s="2">
        <v>0</v>
      </c>
      <c r="GO1017" s="2">
        <v>0</v>
      </c>
      <c r="GP1017" s="2">
        <v>0</v>
      </c>
      <c r="GQ1017" s="2">
        <v>0</v>
      </c>
      <c r="GR1017" s="2">
        <v>0</v>
      </c>
      <c r="GS1017" s="2">
        <v>0</v>
      </c>
      <c r="GT1017" s="2">
        <v>72</v>
      </c>
      <c r="GU1017" s="2">
        <v>17</v>
      </c>
      <c r="GV1017" s="2" t="b">
        <v>1</v>
      </c>
    </row>
    <row r="1018" spans="189:204">
      <c r="GG1018" s="2">
        <v>34</v>
      </c>
      <c r="GH1018" s="2">
        <v>26</v>
      </c>
      <c r="GL1018" s="2">
        <v>22</v>
      </c>
      <c r="GM1018" s="2" t="s">
        <v>17</v>
      </c>
      <c r="GN1018" s="2">
        <v>0</v>
      </c>
      <c r="GO1018" s="2">
        <v>0</v>
      </c>
      <c r="GP1018" s="2">
        <v>0</v>
      </c>
      <c r="GQ1018" s="2">
        <v>0</v>
      </c>
      <c r="GR1018" s="2">
        <v>0</v>
      </c>
      <c r="GS1018" s="2">
        <v>0</v>
      </c>
      <c r="GT1018" s="2">
        <v>77</v>
      </c>
      <c r="GU1018" s="2">
        <v>17</v>
      </c>
      <c r="GV1018" s="2" t="b">
        <v>1</v>
      </c>
    </row>
    <row r="1019" spans="189:204">
      <c r="GG1019" s="2">
        <v>35</v>
      </c>
      <c r="GH1019" s="2">
        <v>27</v>
      </c>
      <c r="GL1019" s="2">
        <v>22</v>
      </c>
      <c r="GM1019" s="2" t="s">
        <v>17</v>
      </c>
      <c r="GN1019" s="2">
        <v>0</v>
      </c>
      <c r="GO1019" s="2">
        <v>0</v>
      </c>
      <c r="GP1019" s="2">
        <v>0</v>
      </c>
      <c r="GQ1019" s="2">
        <v>0</v>
      </c>
      <c r="GR1019" s="2">
        <v>0</v>
      </c>
      <c r="GS1019" s="2">
        <v>0</v>
      </c>
      <c r="GT1019" s="2">
        <v>82</v>
      </c>
      <c r="GU1019" s="2">
        <v>17</v>
      </c>
      <c r="GV1019" s="2" t="b">
        <v>1</v>
      </c>
    </row>
    <row r="1020" spans="189:204">
      <c r="GG1020" s="2">
        <v>36</v>
      </c>
      <c r="GH1020" s="2">
        <v>28</v>
      </c>
      <c r="GL1020" s="2">
        <v>22</v>
      </c>
      <c r="GM1020" s="2" t="s">
        <v>17</v>
      </c>
      <c r="GN1020" s="2">
        <v>0</v>
      </c>
      <c r="GO1020" s="2">
        <v>0</v>
      </c>
      <c r="GP1020" s="2">
        <v>0</v>
      </c>
      <c r="GQ1020" s="2">
        <v>0</v>
      </c>
      <c r="GR1020" s="2">
        <v>0</v>
      </c>
      <c r="GS1020" s="2">
        <v>0</v>
      </c>
      <c r="GT1020" s="2">
        <v>87</v>
      </c>
      <c r="GU1020" s="2">
        <v>17</v>
      </c>
      <c r="GV1020" s="2" t="b">
        <v>1</v>
      </c>
    </row>
    <row r="1021" spans="189:204">
      <c r="GH1021" s="2">
        <v>29</v>
      </c>
      <c r="GK1021" s="2">
        <v>0</v>
      </c>
      <c r="GL1021" s="2">
        <v>12</v>
      </c>
      <c r="GM1021" s="2" t="s">
        <v>18</v>
      </c>
      <c r="GN1021" s="2">
        <v>3</v>
      </c>
      <c r="GO1021" s="2">
        <v>31</v>
      </c>
      <c r="GP1021" s="2">
        <v>32</v>
      </c>
      <c r="GQ1021" s="2">
        <v>33</v>
      </c>
      <c r="GR1021" s="2">
        <v>0</v>
      </c>
      <c r="GS1021" s="2">
        <v>0</v>
      </c>
      <c r="GT1021" s="2">
        <v>97</v>
      </c>
      <c r="GU1021" s="2">
        <v>13</v>
      </c>
      <c r="GV1021" s="2" t="b">
        <v>1</v>
      </c>
    </row>
    <row r="1022" spans="189:204">
      <c r="GH1022" s="2">
        <v>30</v>
      </c>
      <c r="GK1022" s="2">
        <v>0</v>
      </c>
      <c r="GL1022" s="2">
        <v>12</v>
      </c>
      <c r="GM1022" s="2" t="s">
        <v>18</v>
      </c>
      <c r="GN1022" s="2">
        <v>3</v>
      </c>
      <c r="GO1022" s="2">
        <v>34</v>
      </c>
      <c r="GP1022" s="2">
        <v>35</v>
      </c>
      <c r="GQ1022" s="2">
        <v>36</v>
      </c>
      <c r="GR1022" s="2">
        <v>0</v>
      </c>
      <c r="GS1022" s="2">
        <v>0</v>
      </c>
      <c r="GT1022" s="2">
        <v>112</v>
      </c>
      <c r="GU1022" s="2">
        <v>13</v>
      </c>
      <c r="GV1022" s="2" t="b">
        <v>1</v>
      </c>
    </row>
    <row r="1023" spans="189:204">
      <c r="GH1023" s="2">
        <v>31</v>
      </c>
      <c r="GL1023" s="2">
        <v>29</v>
      </c>
      <c r="GM1023" s="2" t="s">
        <v>17</v>
      </c>
      <c r="GN1023" s="2">
        <v>0</v>
      </c>
      <c r="GO1023" s="2">
        <v>0</v>
      </c>
      <c r="GP1023" s="2">
        <v>0</v>
      </c>
      <c r="GQ1023" s="2">
        <v>0</v>
      </c>
      <c r="GR1023" s="2">
        <v>0</v>
      </c>
      <c r="GS1023" s="2">
        <v>0</v>
      </c>
      <c r="GT1023" s="2">
        <v>92</v>
      </c>
      <c r="GU1023" s="2">
        <v>17</v>
      </c>
      <c r="GV1023" s="2" t="b">
        <v>1</v>
      </c>
    </row>
    <row r="1024" spans="189:204">
      <c r="GH1024" s="2">
        <v>32</v>
      </c>
      <c r="GL1024" s="2">
        <v>29</v>
      </c>
      <c r="GM1024" s="2" t="s">
        <v>17</v>
      </c>
      <c r="GN1024" s="2">
        <v>0</v>
      </c>
      <c r="GO1024" s="2">
        <v>0</v>
      </c>
      <c r="GP1024" s="2">
        <v>0</v>
      </c>
      <c r="GQ1024" s="2">
        <v>0</v>
      </c>
      <c r="GR1024" s="2">
        <v>0</v>
      </c>
      <c r="GS1024" s="2">
        <v>0</v>
      </c>
      <c r="GT1024" s="2">
        <v>97</v>
      </c>
      <c r="GU1024" s="2">
        <v>17</v>
      </c>
      <c r="GV1024" s="2" t="b">
        <v>1</v>
      </c>
    </row>
    <row r="1025" spans="190:204">
      <c r="GH1025" s="2">
        <v>33</v>
      </c>
      <c r="GL1025" s="2">
        <v>29</v>
      </c>
      <c r="GM1025" s="2" t="s">
        <v>17</v>
      </c>
      <c r="GN1025" s="2">
        <v>0</v>
      </c>
      <c r="GO1025" s="2">
        <v>0</v>
      </c>
      <c r="GP1025" s="2">
        <v>0</v>
      </c>
      <c r="GQ1025" s="2">
        <v>0</v>
      </c>
      <c r="GR1025" s="2">
        <v>0</v>
      </c>
      <c r="GS1025" s="2">
        <v>0</v>
      </c>
      <c r="GT1025" s="2">
        <v>102</v>
      </c>
      <c r="GU1025" s="2">
        <v>17</v>
      </c>
      <c r="GV1025" s="2" t="b">
        <v>1</v>
      </c>
    </row>
    <row r="1026" spans="190:204">
      <c r="GH1026" s="2">
        <v>34</v>
      </c>
      <c r="GL1026" s="2">
        <v>30</v>
      </c>
      <c r="GM1026" s="2" t="s">
        <v>17</v>
      </c>
      <c r="GN1026" s="2">
        <v>0</v>
      </c>
      <c r="GO1026" s="2">
        <v>0</v>
      </c>
      <c r="GP1026" s="2">
        <v>0</v>
      </c>
      <c r="GQ1026" s="2">
        <v>0</v>
      </c>
      <c r="GR1026" s="2">
        <v>0</v>
      </c>
      <c r="GS1026" s="2">
        <v>0</v>
      </c>
      <c r="GT1026" s="2">
        <v>107</v>
      </c>
      <c r="GU1026" s="2">
        <v>17</v>
      </c>
      <c r="GV1026" s="2" t="b">
        <v>1</v>
      </c>
    </row>
    <row r="1027" spans="190:204">
      <c r="GH1027" s="2">
        <v>35</v>
      </c>
      <c r="GL1027" s="2">
        <v>30</v>
      </c>
      <c r="GM1027" s="2" t="s">
        <v>17</v>
      </c>
      <c r="GN1027" s="2">
        <v>0</v>
      </c>
      <c r="GO1027" s="2">
        <v>0</v>
      </c>
      <c r="GP1027" s="2">
        <v>0</v>
      </c>
      <c r="GQ1027" s="2">
        <v>0</v>
      </c>
      <c r="GR1027" s="2">
        <v>0</v>
      </c>
      <c r="GS1027" s="2">
        <v>0</v>
      </c>
      <c r="GT1027" s="2">
        <v>112</v>
      </c>
      <c r="GU1027" s="2">
        <v>17</v>
      </c>
      <c r="GV1027" s="2" t="b">
        <v>1</v>
      </c>
    </row>
    <row r="1028" spans="190:204">
      <c r="GH1028" s="2">
        <v>36</v>
      </c>
      <c r="GL1028" s="2">
        <v>30</v>
      </c>
      <c r="GM1028" s="2" t="s">
        <v>17</v>
      </c>
      <c r="GN1028" s="2">
        <v>0</v>
      </c>
      <c r="GO1028" s="2">
        <v>0</v>
      </c>
      <c r="GP1028" s="2">
        <v>0</v>
      </c>
      <c r="GQ1028" s="2">
        <v>0</v>
      </c>
      <c r="GR1028" s="2">
        <v>0</v>
      </c>
      <c r="GS1028" s="2">
        <v>0</v>
      </c>
      <c r="GT1028" s="2">
        <v>117</v>
      </c>
      <c r="GU1028" s="2">
        <v>17</v>
      </c>
      <c r="GV1028" s="2" t="b">
        <v>1</v>
      </c>
    </row>
  </sheetData>
  <mergeCells count="1">
    <mergeCell ref="C82:E82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L8" sqref="L8"/>
    </sheetView>
  </sheetViews>
  <sheetFormatPr defaultColWidth="10.85546875" defaultRowHeight="20.25"/>
  <cols>
    <col min="1" max="1" width="2.85546875" style="10" customWidth="1"/>
    <col min="2" max="2" width="23.7109375" style="10" bestFit="1" customWidth="1"/>
    <col min="3" max="3" width="18" style="10" bestFit="1" customWidth="1"/>
    <col min="4" max="4" width="20.7109375" style="10" bestFit="1" customWidth="1"/>
    <col min="5" max="5" width="16.140625" style="10" bestFit="1" customWidth="1"/>
    <col min="6" max="6" width="17.42578125" style="10" bestFit="1" customWidth="1"/>
    <col min="7" max="8" width="8.85546875" style="10" customWidth="1"/>
    <col min="9" max="9" width="9.140625" style="10" bestFit="1" customWidth="1"/>
    <col min="10" max="10" width="15.28515625" style="10" bestFit="1" customWidth="1"/>
    <col min="11" max="256" width="10.85546875" style="10"/>
    <col min="257" max="257" width="2.85546875" style="10" customWidth="1"/>
    <col min="258" max="258" width="10.140625" style="10" customWidth="1"/>
    <col min="259" max="259" width="12.140625" style="10" customWidth="1"/>
    <col min="260" max="264" width="8.85546875" style="10" customWidth="1"/>
    <col min="265" max="265" width="12" style="10" customWidth="1"/>
    <col min="266" max="266" width="15.28515625" style="10" bestFit="1" customWidth="1"/>
    <col min="267" max="512" width="10.85546875" style="10"/>
    <col min="513" max="513" width="2.85546875" style="10" customWidth="1"/>
    <col min="514" max="514" width="10.140625" style="10" customWidth="1"/>
    <col min="515" max="515" width="12.140625" style="10" customWidth="1"/>
    <col min="516" max="520" width="8.85546875" style="10" customWidth="1"/>
    <col min="521" max="521" width="12" style="10" customWidth="1"/>
    <col min="522" max="522" width="15.28515625" style="10" bestFit="1" customWidth="1"/>
    <col min="523" max="768" width="10.85546875" style="10"/>
    <col min="769" max="769" width="2.85546875" style="10" customWidth="1"/>
    <col min="770" max="770" width="10.140625" style="10" customWidth="1"/>
    <col min="771" max="771" width="12.140625" style="10" customWidth="1"/>
    <col min="772" max="776" width="8.85546875" style="10" customWidth="1"/>
    <col min="777" max="777" width="12" style="10" customWidth="1"/>
    <col min="778" max="778" width="15.28515625" style="10" bestFit="1" customWidth="1"/>
    <col min="779" max="1024" width="10.85546875" style="10"/>
    <col min="1025" max="1025" width="2.85546875" style="10" customWidth="1"/>
    <col min="1026" max="1026" width="10.140625" style="10" customWidth="1"/>
    <col min="1027" max="1027" width="12.140625" style="10" customWidth="1"/>
    <col min="1028" max="1032" width="8.85546875" style="10" customWidth="1"/>
    <col min="1033" max="1033" width="12" style="10" customWidth="1"/>
    <col min="1034" max="1034" width="15.28515625" style="10" bestFit="1" customWidth="1"/>
    <col min="1035" max="1280" width="10.85546875" style="10"/>
    <col min="1281" max="1281" width="2.85546875" style="10" customWidth="1"/>
    <col min="1282" max="1282" width="10.140625" style="10" customWidth="1"/>
    <col min="1283" max="1283" width="12.140625" style="10" customWidth="1"/>
    <col min="1284" max="1288" width="8.85546875" style="10" customWidth="1"/>
    <col min="1289" max="1289" width="12" style="10" customWidth="1"/>
    <col min="1290" max="1290" width="15.28515625" style="10" bestFit="1" customWidth="1"/>
    <col min="1291" max="1536" width="10.85546875" style="10"/>
    <col min="1537" max="1537" width="2.85546875" style="10" customWidth="1"/>
    <col min="1538" max="1538" width="10.140625" style="10" customWidth="1"/>
    <col min="1539" max="1539" width="12.140625" style="10" customWidth="1"/>
    <col min="1540" max="1544" width="8.85546875" style="10" customWidth="1"/>
    <col min="1545" max="1545" width="12" style="10" customWidth="1"/>
    <col min="1546" max="1546" width="15.28515625" style="10" bestFit="1" customWidth="1"/>
    <col min="1547" max="1792" width="10.85546875" style="10"/>
    <col min="1793" max="1793" width="2.85546875" style="10" customWidth="1"/>
    <col min="1794" max="1794" width="10.140625" style="10" customWidth="1"/>
    <col min="1795" max="1795" width="12.140625" style="10" customWidth="1"/>
    <col min="1796" max="1800" width="8.85546875" style="10" customWidth="1"/>
    <col min="1801" max="1801" width="12" style="10" customWidth="1"/>
    <col min="1802" max="1802" width="15.28515625" style="10" bestFit="1" customWidth="1"/>
    <col min="1803" max="2048" width="10.85546875" style="10"/>
    <col min="2049" max="2049" width="2.85546875" style="10" customWidth="1"/>
    <col min="2050" max="2050" width="10.140625" style="10" customWidth="1"/>
    <col min="2051" max="2051" width="12.140625" style="10" customWidth="1"/>
    <col min="2052" max="2056" width="8.85546875" style="10" customWidth="1"/>
    <col min="2057" max="2057" width="12" style="10" customWidth="1"/>
    <col min="2058" max="2058" width="15.28515625" style="10" bestFit="1" customWidth="1"/>
    <col min="2059" max="2304" width="10.85546875" style="10"/>
    <col min="2305" max="2305" width="2.85546875" style="10" customWidth="1"/>
    <col min="2306" max="2306" width="10.140625" style="10" customWidth="1"/>
    <col min="2307" max="2307" width="12.140625" style="10" customWidth="1"/>
    <col min="2308" max="2312" width="8.85546875" style="10" customWidth="1"/>
    <col min="2313" max="2313" width="12" style="10" customWidth="1"/>
    <col min="2314" max="2314" width="15.28515625" style="10" bestFit="1" customWidth="1"/>
    <col min="2315" max="2560" width="10.85546875" style="10"/>
    <col min="2561" max="2561" width="2.85546875" style="10" customWidth="1"/>
    <col min="2562" max="2562" width="10.140625" style="10" customWidth="1"/>
    <col min="2563" max="2563" width="12.140625" style="10" customWidth="1"/>
    <col min="2564" max="2568" width="8.85546875" style="10" customWidth="1"/>
    <col min="2569" max="2569" width="12" style="10" customWidth="1"/>
    <col min="2570" max="2570" width="15.28515625" style="10" bestFit="1" customWidth="1"/>
    <col min="2571" max="2816" width="10.85546875" style="10"/>
    <col min="2817" max="2817" width="2.85546875" style="10" customWidth="1"/>
    <col min="2818" max="2818" width="10.140625" style="10" customWidth="1"/>
    <col min="2819" max="2819" width="12.140625" style="10" customWidth="1"/>
    <col min="2820" max="2824" width="8.85546875" style="10" customWidth="1"/>
    <col min="2825" max="2825" width="12" style="10" customWidth="1"/>
    <col min="2826" max="2826" width="15.28515625" style="10" bestFit="1" customWidth="1"/>
    <col min="2827" max="3072" width="10.85546875" style="10"/>
    <col min="3073" max="3073" width="2.85546875" style="10" customWidth="1"/>
    <col min="3074" max="3074" width="10.140625" style="10" customWidth="1"/>
    <col min="3075" max="3075" width="12.140625" style="10" customWidth="1"/>
    <col min="3076" max="3080" width="8.85546875" style="10" customWidth="1"/>
    <col min="3081" max="3081" width="12" style="10" customWidth="1"/>
    <col min="3082" max="3082" width="15.28515625" style="10" bestFit="1" customWidth="1"/>
    <col min="3083" max="3328" width="10.85546875" style="10"/>
    <col min="3329" max="3329" width="2.85546875" style="10" customWidth="1"/>
    <col min="3330" max="3330" width="10.140625" style="10" customWidth="1"/>
    <col min="3331" max="3331" width="12.140625" style="10" customWidth="1"/>
    <col min="3332" max="3336" width="8.85546875" style="10" customWidth="1"/>
    <col min="3337" max="3337" width="12" style="10" customWidth="1"/>
    <col min="3338" max="3338" width="15.28515625" style="10" bestFit="1" customWidth="1"/>
    <col min="3339" max="3584" width="10.85546875" style="10"/>
    <col min="3585" max="3585" width="2.85546875" style="10" customWidth="1"/>
    <col min="3586" max="3586" width="10.140625" style="10" customWidth="1"/>
    <col min="3587" max="3587" width="12.140625" style="10" customWidth="1"/>
    <col min="3588" max="3592" width="8.85546875" style="10" customWidth="1"/>
    <col min="3593" max="3593" width="12" style="10" customWidth="1"/>
    <col min="3594" max="3594" width="15.28515625" style="10" bestFit="1" customWidth="1"/>
    <col min="3595" max="3840" width="10.85546875" style="10"/>
    <col min="3841" max="3841" width="2.85546875" style="10" customWidth="1"/>
    <col min="3842" max="3842" width="10.140625" style="10" customWidth="1"/>
    <col min="3843" max="3843" width="12.140625" style="10" customWidth="1"/>
    <col min="3844" max="3848" width="8.85546875" style="10" customWidth="1"/>
    <col min="3849" max="3849" width="12" style="10" customWidth="1"/>
    <col min="3850" max="3850" width="15.28515625" style="10" bestFit="1" customWidth="1"/>
    <col min="3851" max="4096" width="10.85546875" style="10"/>
    <col min="4097" max="4097" width="2.85546875" style="10" customWidth="1"/>
    <col min="4098" max="4098" width="10.140625" style="10" customWidth="1"/>
    <col min="4099" max="4099" width="12.140625" style="10" customWidth="1"/>
    <col min="4100" max="4104" width="8.85546875" style="10" customWidth="1"/>
    <col min="4105" max="4105" width="12" style="10" customWidth="1"/>
    <col min="4106" max="4106" width="15.28515625" style="10" bestFit="1" customWidth="1"/>
    <col min="4107" max="4352" width="10.85546875" style="10"/>
    <col min="4353" max="4353" width="2.85546875" style="10" customWidth="1"/>
    <col min="4354" max="4354" width="10.140625" style="10" customWidth="1"/>
    <col min="4355" max="4355" width="12.140625" style="10" customWidth="1"/>
    <col min="4356" max="4360" width="8.85546875" style="10" customWidth="1"/>
    <col min="4361" max="4361" width="12" style="10" customWidth="1"/>
    <col min="4362" max="4362" width="15.28515625" style="10" bestFit="1" customWidth="1"/>
    <col min="4363" max="4608" width="10.85546875" style="10"/>
    <col min="4609" max="4609" width="2.85546875" style="10" customWidth="1"/>
    <col min="4610" max="4610" width="10.140625" style="10" customWidth="1"/>
    <col min="4611" max="4611" width="12.140625" style="10" customWidth="1"/>
    <col min="4612" max="4616" width="8.85546875" style="10" customWidth="1"/>
    <col min="4617" max="4617" width="12" style="10" customWidth="1"/>
    <col min="4618" max="4618" width="15.28515625" style="10" bestFit="1" customWidth="1"/>
    <col min="4619" max="4864" width="10.85546875" style="10"/>
    <col min="4865" max="4865" width="2.85546875" style="10" customWidth="1"/>
    <col min="4866" max="4866" width="10.140625" style="10" customWidth="1"/>
    <col min="4867" max="4867" width="12.140625" style="10" customWidth="1"/>
    <col min="4868" max="4872" width="8.85546875" style="10" customWidth="1"/>
    <col min="4873" max="4873" width="12" style="10" customWidth="1"/>
    <col min="4874" max="4874" width="15.28515625" style="10" bestFit="1" customWidth="1"/>
    <col min="4875" max="5120" width="10.85546875" style="10"/>
    <col min="5121" max="5121" width="2.85546875" style="10" customWidth="1"/>
    <col min="5122" max="5122" width="10.140625" style="10" customWidth="1"/>
    <col min="5123" max="5123" width="12.140625" style="10" customWidth="1"/>
    <col min="5124" max="5128" width="8.85546875" style="10" customWidth="1"/>
    <col min="5129" max="5129" width="12" style="10" customWidth="1"/>
    <col min="5130" max="5130" width="15.28515625" style="10" bestFit="1" customWidth="1"/>
    <col min="5131" max="5376" width="10.85546875" style="10"/>
    <col min="5377" max="5377" width="2.85546875" style="10" customWidth="1"/>
    <col min="5378" max="5378" width="10.140625" style="10" customWidth="1"/>
    <col min="5379" max="5379" width="12.140625" style="10" customWidth="1"/>
    <col min="5380" max="5384" width="8.85546875" style="10" customWidth="1"/>
    <col min="5385" max="5385" width="12" style="10" customWidth="1"/>
    <col min="5386" max="5386" width="15.28515625" style="10" bestFit="1" customWidth="1"/>
    <col min="5387" max="5632" width="10.85546875" style="10"/>
    <col min="5633" max="5633" width="2.85546875" style="10" customWidth="1"/>
    <col min="5634" max="5634" width="10.140625" style="10" customWidth="1"/>
    <col min="5635" max="5635" width="12.140625" style="10" customWidth="1"/>
    <col min="5636" max="5640" width="8.85546875" style="10" customWidth="1"/>
    <col min="5641" max="5641" width="12" style="10" customWidth="1"/>
    <col min="5642" max="5642" width="15.28515625" style="10" bestFit="1" customWidth="1"/>
    <col min="5643" max="5888" width="10.85546875" style="10"/>
    <col min="5889" max="5889" width="2.85546875" style="10" customWidth="1"/>
    <col min="5890" max="5890" width="10.140625" style="10" customWidth="1"/>
    <col min="5891" max="5891" width="12.140625" style="10" customWidth="1"/>
    <col min="5892" max="5896" width="8.85546875" style="10" customWidth="1"/>
    <col min="5897" max="5897" width="12" style="10" customWidth="1"/>
    <col min="5898" max="5898" width="15.28515625" style="10" bestFit="1" customWidth="1"/>
    <col min="5899" max="6144" width="10.85546875" style="10"/>
    <col min="6145" max="6145" width="2.85546875" style="10" customWidth="1"/>
    <col min="6146" max="6146" width="10.140625" style="10" customWidth="1"/>
    <col min="6147" max="6147" width="12.140625" style="10" customWidth="1"/>
    <col min="6148" max="6152" width="8.85546875" style="10" customWidth="1"/>
    <col min="6153" max="6153" width="12" style="10" customWidth="1"/>
    <col min="6154" max="6154" width="15.28515625" style="10" bestFit="1" customWidth="1"/>
    <col min="6155" max="6400" width="10.85546875" style="10"/>
    <col min="6401" max="6401" width="2.85546875" style="10" customWidth="1"/>
    <col min="6402" max="6402" width="10.140625" style="10" customWidth="1"/>
    <col min="6403" max="6403" width="12.140625" style="10" customWidth="1"/>
    <col min="6404" max="6408" width="8.85546875" style="10" customWidth="1"/>
    <col min="6409" max="6409" width="12" style="10" customWidth="1"/>
    <col min="6410" max="6410" width="15.28515625" style="10" bestFit="1" customWidth="1"/>
    <col min="6411" max="6656" width="10.85546875" style="10"/>
    <col min="6657" max="6657" width="2.85546875" style="10" customWidth="1"/>
    <col min="6658" max="6658" width="10.140625" style="10" customWidth="1"/>
    <col min="6659" max="6659" width="12.140625" style="10" customWidth="1"/>
    <col min="6660" max="6664" width="8.85546875" style="10" customWidth="1"/>
    <col min="6665" max="6665" width="12" style="10" customWidth="1"/>
    <col min="6666" max="6666" width="15.28515625" style="10" bestFit="1" customWidth="1"/>
    <col min="6667" max="6912" width="10.85546875" style="10"/>
    <col min="6913" max="6913" width="2.85546875" style="10" customWidth="1"/>
    <col min="6914" max="6914" width="10.140625" style="10" customWidth="1"/>
    <col min="6915" max="6915" width="12.140625" style="10" customWidth="1"/>
    <col min="6916" max="6920" width="8.85546875" style="10" customWidth="1"/>
    <col min="6921" max="6921" width="12" style="10" customWidth="1"/>
    <col min="6922" max="6922" width="15.28515625" style="10" bestFit="1" customWidth="1"/>
    <col min="6923" max="7168" width="10.85546875" style="10"/>
    <col min="7169" max="7169" width="2.85546875" style="10" customWidth="1"/>
    <col min="7170" max="7170" width="10.140625" style="10" customWidth="1"/>
    <col min="7171" max="7171" width="12.140625" style="10" customWidth="1"/>
    <col min="7172" max="7176" width="8.85546875" style="10" customWidth="1"/>
    <col min="7177" max="7177" width="12" style="10" customWidth="1"/>
    <col min="7178" max="7178" width="15.28515625" style="10" bestFit="1" customWidth="1"/>
    <col min="7179" max="7424" width="10.85546875" style="10"/>
    <col min="7425" max="7425" width="2.85546875" style="10" customWidth="1"/>
    <col min="7426" max="7426" width="10.140625" style="10" customWidth="1"/>
    <col min="7427" max="7427" width="12.140625" style="10" customWidth="1"/>
    <col min="7428" max="7432" width="8.85546875" style="10" customWidth="1"/>
    <col min="7433" max="7433" width="12" style="10" customWidth="1"/>
    <col min="7434" max="7434" width="15.28515625" style="10" bestFit="1" customWidth="1"/>
    <col min="7435" max="7680" width="10.85546875" style="10"/>
    <col min="7681" max="7681" width="2.85546875" style="10" customWidth="1"/>
    <col min="7682" max="7682" width="10.140625" style="10" customWidth="1"/>
    <col min="7683" max="7683" width="12.140625" style="10" customWidth="1"/>
    <col min="7684" max="7688" width="8.85546875" style="10" customWidth="1"/>
    <col min="7689" max="7689" width="12" style="10" customWidth="1"/>
    <col min="7690" max="7690" width="15.28515625" style="10" bestFit="1" customWidth="1"/>
    <col min="7691" max="7936" width="10.85546875" style="10"/>
    <col min="7937" max="7937" width="2.85546875" style="10" customWidth="1"/>
    <col min="7938" max="7938" width="10.140625" style="10" customWidth="1"/>
    <col min="7939" max="7939" width="12.140625" style="10" customWidth="1"/>
    <col min="7940" max="7944" width="8.85546875" style="10" customWidth="1"/>
    <col min="7945" max="7945" width="12" style="10" customWidth="1"/>
    <col min="7946" max="7946" width="15.28515625" style="10" bestFit="1" customWidth="1"/>
    <col min="7947" max="8192" width="10.85546875" style="10"/>
    <col min="8193" max="8193" width="2.85546875" style="10" customWidth="1"/>
    <col min="8194" max="8194" width="10.140625" style="10" customWidth="1"/>
    <col min="8195" max="8195" width="12.140625" style="10" customWidth="1"/>
    <col min="8196" max="8200" width="8.85546875" style="10" customWidth="1"/>
    <col min="8201" max="8201" width="12" style="10" customWidth="1"/>
    <col min="8202" max="8202" width="15.28515625" style="10" bestFit="1" customWidth="1"/>
    <col min="8203" max="8448" width="10.85546875" style="10"/>
    <col min="8449" max="8449" width="2.85546875" style="10" customWidth="1"/>
    <col min="8450" max="8450" width="10.140625" style="10" customWidth="1"/>
    <col min="8451" max="8451" width="12.140625" style="10" customWidth="1"/>
    <col min="8452" max="8456" width="8.85546875" style="10" customWidth="1"/>
    <col min="8457" max="8457" width="12" style="10" customWidth="1"/>
    <col min="8458" max="8458" width="15.28515625" style="10" bestFit="1" customWidth="1"/>
    <col min="8459" max="8704" width="10.85546875" style="10"/>
    <col min="8705" max="8705" width="2.85546875" style="10" customWidth="1"/>
    <col min="8706" max="8706" width="10.140625" style="10" customWidth="1"/>
    <col min="8707" max="8707" width="12.140625" style="10" customWidth="1"/>
    <col min="8708" max="8712" width="8.85546875" style="10" customWidth="1"/>
    <col min="8713" max="8713" width="12" style="10" customWidth="1"/>
    <col min="8714" max="8714" width="15.28515625" style="10" bestFit="1" customWidth="1"/>
    <col min="8715" max="8960" width="10.85546875" style="10"/>
    <col min="8961" max="8961" width="2.85546875" style="10" customWidth="1"/>
    <col min="8962" max="8962" width="10.140625" style="10" customWidth="1"/>
    <col min="8963" max="8963" width="12.140625" style="10" customWidth="1"/>
    <col min="8964" max="8968" width="8.85546875" style="10" customWidth="1"/>
    <col min="8969" max="8969" width="12" style="10" customWidth="1"/>
    <col min="8970" max="8970" width="15.28515625" style="10" bestFit="1" customWidth="1"/>
    <col min="8971" max="9216" width="10.85546875" style="10"/>
    <col min="9217" max="9217" width="2.85546875" style="10" customWidth="1"/>
    <col min="9218" max="9218" width="10.140625" style="10" customWidth="1"/>
    <col min="9219" max="9219" width="12.140625" style="10" customWidth="1"/>
    <col min="9220" max="9224" width="8.85546875" style="10" customWidth="1"/>
    <col min="9225" max="9225" width="12" style="10" customWidth="1"/>
    <col min="9226" max="9226" width="15.28515625" style="10" bestFit="1" customWidth="1"/>
    <col min="9227" max="9472" width="10.85546875" style="10"/>
    <col min="9473" max="9473" width="2.85546875" style="10" customWidth="1"/>
    <col min="9474" max="9474" width="10.140625" style="10" customWidth="1"/>
    <col min="9475" max="9475" width="12.140625" style="10" customWidth="1"/>
    <col min="9476" max="9480" width="8.85546875" style="10" customWidth="1"/>
    <col min="9481" max="9481" width="12" style="10" customWidth="1"/>
    <col min="9482" max="9482" width="15.28515625" style="10" bestFit="1" customWidth="1"/>
    <col min="9483" max="9728" width="10.85546875" style="10"/>
    <col min="9729" max="9729" width="2.85546875" style="10" customWidth="1"/>
    <col min="9730" max="9730" width="10.140625" style="10" customWidth="1"/>
    <col min="9731" max="9731" width="12.140625" style="10" customWidth="1"/>
    <col min="9732" max="9736" width="8.85546875" style="10" customWidth="1"/>
    <col min="9737" max="9737" width="12" style="10" customWidth="1"/>
    <col min="9738" max="9738" width="15.28515625" style="10" bestFit="1" customWidth="1"/>
    <col min="9739" max="9984" width="10.85546875" style="10"/>
    <col min="9985" max="9985" width="2.85546875" style="10" customWidth="1"/>
    <col min="9986" max="9986" width="10.140625" style="10" customWidth="1"/>
    <col min="9987" max="9987" width="12.140625" style="10" customWidth="1"/>
    <col min="9988" max="9992" width="8.85546875" style="10" customWidth="1"/>
    <col min="9993" max="9993" width="12" style="10" customWidth="1"/>
    <col min="9994" max="9994" width="15.28515625" style="10" bestFit="1" customWidth="1"/>
    <col min="9995" max="10240" width="10.85546875" style="10"/>
    <col min="10241" max="10241" width="2.85546875" style="10" customWidth="1"/>
    <col min="10242" max="10242" width="10.140625" style="10" customWidth="1"/>
    <col min="10243" max="10243" width="12.140625" style="10" customWidth="1"/>
    <col min="10244" max="10248" width="8.85546875" style="10" customWidth="1"/>
    <col min="10249" max="10249" width="12" style="10" customWidth="1"/>
    <col min="10250" max="10250" width="15.28515625" style="10" bestFit="1" customWidth="1"/>
    <col min="10251" max="10496" width="10.85546875" style="10"/>
    <col min="10497" max="10497" width="2.85546875" style="10" customWidth="1"/>
    <col min="10498" max="10498" width="10.140625" style="10" customWidth="1"/>
    <col min="10499" max="10499" width="12.140625" style="10" customWidth="1"/>
    <col min="10500" max="10504" width="8.85546875" style="10" customWidth="1"/>
    <col min="10505" max="10505" width="12" style="10" customWidth="1"/>
    <col min="10506" max="10506" width="15.28515625" style="10" bestFit="1" customWidth="1"/>
    <col min="10507" max="10752" width="10.85546875" style="10"/>
    <col min="10753" max="10753" width="2.85546875" style="10" customWidth="1"/>
    <col min="10754" max="10754" width="10.140625" style="10" customWidth="1"/>
    <col min="10755" max="10755" width="12.140625" style="10" customWidth="1"/>
    <col min="10756" max="10760" width="8.85546875" style="10" customWidth="1"/>
    <col min="10761" max="10761" width="12" style="10" customWidth="1"/>
    <col min="10762" max="10762" width="15.28515625" style="10" bestFit="1" customWidth="1"/>
    <col min="10763" max="11008" width="10.85546875" style="10"/>
    <col min="11009" max="11009" width="2.85546875" style="10" customWidth="1"/>
    <col min="11010" max="11010" width="10.140625" style="10" customWidth="1"/>
    <col min="11011" max="11011" width="12.140625" style="10" customWidth="1"/>
    <col min="11012" max="11016" width="8.85546875" style="10" customWidth="1"/>
    <col min="11017" max="11017" width="12" style="10" customWidth="1"/>
    <col min="11018" max="11018" width="15.28515625" style="10" bestFit="1" customWidth="1"/>
    <col min="11019" max="11264" width="10.85546875" style="10"/>
    <col min="11265" max="11265" width="2.85546875" style="10" customWidth="1"/>
    <col min="11266" max="11266" width="10.140625" style="10" customWidth="1"/>
    <col min="11267" max="11267" width="12.140625" style="10" customWidth="1"/>
    <col min="11268" max="11272" width="8.85546875" style="10" customWidth="1"/>
    <col min="11273" max="11273" width="12" style="10" customWidth="1"/>
    <col min="11274" max="11274" width="15.28515625" style="10" bestFit="1" customWidth="1"/>
    <col min="11275" max="11520" width="10.85546875" style="10"/>
    <col min="11521" max="11521" width="2.85546875" style="10" customWidth="1"/>
    <col min="11522" max="11522" width="10.140625" style="10" customWidth="1"/>
    <col min="11523" max="11523" width="12.140625" style="10" customWidth="1"/>
    <col min="11524" max="11528" width="8.85546875" style="10" customWidth="1"/>
    <col min="11529" max="11529" width="12" style="10" customWidth="1"/>
    <col min="11530" max="11530" width="15.28515625" style="10" bestFit="1" customWidth="1"/>
    <col min="11531" max="11776" width="10.85546875" style="10"/>
    <col min="11777" max="11777" width="2.85546875" style="10" customWidth="1"/>
    <col min="11778" max="11778" width="10.140625" style="10" customWidth="1"/>
    <col min="11779" max="11779" width="12.140625" style="10" customWidth="1"/>
    <col min="11780" max="11784" width="8.85546875" style="10" customWidth="1"/>
    <col min="11785" max="11785" width="12" style="10" customWidth="1"/>
    <col min="11786" max="11786" width="15.28515625" style="10" bestFit="1" customWidth="1"/>
    <col min="11787" max="12032" width="10.85546875" style="10"/>
    <col min="12033" max="12033" width="2.85546875" style="10" customWidth="1"/>
    <col min="12034" max="12034" width="10.140625" style="10" customWidth="1"/>
    <col min="12035" max="12035" width="12.140625" style="10" customWidth="1"/>
    <col min="12036" max="12040" width="8.85546875" style="10" customWidth="1"/>
    <col min="12041" max="12041" width="12" style="10" customWidth="1"/>
    <col min="12042" max="12042" width="15.28515625" style="10" bestFit="1" customWidth="1"/>
    <col min="12043" max="12288" width="10.85546875" style="10"/>
    <col min="12289" max="12289" width="2.85546875" style="10" customWidth="1"/>
    <col min="12290" max="12290" width="10.140625" style="10" customWidth="1"/>
    <col min="12291" max="12291" width="12.140625" style="10" customWidth="1"/>
    <col min="12292" max="12296" width="8.85546875" style="10" customWidth="1"/>
    <col min="12297" max="12297" width="12" style="10" customWidth="1"/>
    <col min="12298" max="12298" width="15.28515625" style="10" bestFit="1" customWidth="1"/>
    <col min="12299" max="12544" width="10.85546875" style="10"/>
    <col min="12545" max="12545" width="2.85546875" style="10" customWidth="1"/>
    <col min="12546" max="12546" width="10.140625" style="10" customWidth="1"/>
    <col min="12547" max="12547" width="12.140625" style="10" customWidth="1"/>
    <col min="12548" max="12552" width="8.85546875" style="10" customWidth="1"/>
    <col min="12553" max="12553" width="12" style="10" customWidth="1"/>
    <col min="12554" max="12554" width="15.28515625" style="10" bestFit="1" customWidth="1"/>
    <col min="12555" max="12800" width="10.85546875" style="10"/>
    <col min="12801" max="12801" width="2.85546875" style="10" customWidth="1"/>
    <col min="12802" max="12802" width="10.140625" style="10" customWidth="1"/>
    <col min="12803" max="12803" width="12.140625" style="10" customWidth="1"/>
    <col min="12804" max="12808" width="8.85546875" style="10" customWidth="1"/>
    <col min="12809" max="12809" width="12" style="10" customWidth="1"/>
    <col min="12810" max="12810" width="15.28515625" style="10" bestFit="1" customWidth="1"/>
    <col min="12811" max="13056" width="10.85546875" style="10"/>
    <col min="13057" max="13057" width="2.85546875" style="10" customWidth="1"/>
    <col min="13058" max="13058" width="10.140625" style="10" customWidth="1"/>
    <col min="13059" max="13059" width="12.140625" style="10" customWidth="1"/>
    <col min="13060" max="13064" width="8.85546875" style="10" customWidth="1"/>
    <col min="13065" max="13065" width="12" style="10" customWidth="1"/>
    <col min="13066" max="13066" width="15.28515625" style="10" bestFit="1" customWidth="1"/>
    <col min="13067" max="13312" width="10.85546875" style="10"/>
    <col min="13313" max="13313" width="2.85546875" style="10" customWidth="1"/>
    <col min="13314" max="13314" width="10.140625" style="10" customWidth="1"/>
    <col min="13315" max="13315" width="12.140625" style="10" customWidth="1"/>
    <col min="13316" max="13320" width="8.85546875" style="10" customWidth="1"/>
    <col min="13321" max="13321" width="12" style="10" customWidth="1"/>
    <col min="13322" max="13322" width="15.28515625" style="10" bestFit="1" customWidth="1"/>
    <col min="13323" max="13568" width="10.85546875" style="10"/>
    <col min="13569" max="13569" width="2.85546875" style="10" customWidth="1"/>
    <col min="13570" max="13570" width="10.140625" style="10" customWidth="1"/>
    <col min="13571" max="13571" width="12.140625" style="10" customWidth="1"/>
    <col min="13572" max="13576" width="8.85546875" style="10" customWidth="1"/>
    <col min="13577" max="13577" width="12" style="10" customWidth="1"/>
    <col min="13578" max="13578" width="15.28515625" style="10" bestFit="1" customWidth="1"/>
    <col min="13579" max="13824" width="10.85546875" style="10"/>
    <col min="13825" max="13825" width="2.85546875" style="10" customWidth="1"/>
    <col min="13826" max="13826" width="10.140625" style="10" customWidth="1"/>
    <col min="13827" max="13827" width="12.140625" style="10" customWidth="1"/>
    <col min="13828" max="13832" width="8.85546875" style="10" customWidth="1"/>
    <col min="13833" max="13833" width="12" style="10" customWidth="1"/>
    <col min="13834" max="13834" width="15.28515625" style="10" bestFit="1" customWidth="1"/>
    <col min="13835" max="14080" width="10.85546875" style="10"/>
    <col min="14081" max="14081" width="2.85546875" style="10" customWidth="1"/>
    <col min="14082" max="14082" width="10.140625" style="10" customWidth="1"/>
    <col min="14083" max="14083" width="12.140625" style="10" customWidth="1"/>
    <col min="14084" max="14088" width="8.85546875" style="10" customWidth="1"/>
    <col min="14089" max="14089" width="12" style="10" customWidth="1"/>
    <col min="14090" max="14090" width="15.28515625" style="10" bestFit="1" customWidth="1"/>
    <col min="14091" max="14336" width="10.85546875" style="10"/>
    <col min="14337" max="14337" width="2.85546875" style="10" customWidth="1"/>
    <col min="14338" max="14338" width="10.140625" style="10" customWidth="1"/>
    <col min="14339" max="14339" width="12.140625" style="10" customWidth="1"/>
    <col min="14340" max="14344" width="8.85546875" style="10" customWidth="1"/>
    <col min="14345" max="14345" width="12" style="10" customWidth="1"/>
    <col min="14346" max="14346" width="15.28515625" style="10" bestFit="1" customWidth="1"/>
    <col min="14347" max="14592" width="10.85546875" style="10"/>
    <col min="14593" max="14593" width="2.85546875" style="10" customWidth="1"/>
    <col min="14594" max="14594" width="10.140625" style="10" customWidth="1"/>
    <col min="14595" max="14595" width="12.140625" style="10" customWidth="1"/>
    <col min="14596" max="14600" width="8.85546875" style="10" customWidth="1"/>
    <col min="14601" max="14601" width="12" style="10" customWidth="1"/>
    <col min="14602" max="14602" width="15.28515625" style="10" bestFit="1" customWidth="1"/>
    <col min="14603" max="14848" width="10.85546875" style="10"/>
    <col min="14849" max="14849" width="2.85546875" style="10" customWidth="1"/>
    <col min="14850" max="14850" width="10.140625" style="10" customWidth="1"/>
    <col min="14851" max="14851" width="12.140625" style="10" customWidth="1"/>
    <col min="14852" max="14856" width="8.85546875" style="10" customWidth="1"/>
    <col min="14857" max="14857" width="12" style="10" customWidth="1"/>
    <col min="14858" max="14858" width="15.28515625" style="10" bestFit="1" customWidth="1"/>
    <col min="14859" max="15104" width="10.85546875" style="10"/>
    <col min="15105" max="15105" width="2.85546875" style="10" customWidth="1"/>
    <col min="15106" max="15106" width="10.140625" style="10" customWidth="1"/>
    <col min="15107" max="15107" width="12.140625" style="10" customWidth="1"/>
    <col min="15108" max="15112" width="8.85546875" style="10" customWidth="1"/>
    <col min="15113" max="15113" width="12" style="10" customWidth="1"/>
    <col min="15114" max="15114" width="15.28515625" style="10" bestFit="1" customWidth="1"/>
    <col min="15115" max="15360" width="10.85546875" style="10"/>
    <col min="15361" max="15361" width="2.85546875" style="10" customWidth="1"/>
    <col min="15362" max="15362" width="10.140625" style="10" customWidth="1"/>
    <col min="15363" max="15363" width="12.140625" style="10" customWidth="1"/>
    <col min="15364" max="15368" width="8.85546875" style="10" customWidth="1"/>
    <col min="15369" max="15369" width="12" style="10" customWidth="1"/>
    <col min="15370" max="15370" width="15.28515625" style="10" bestFit="1" customWidth="1"/>
    <col min="15371" max="15616" width="10.85546875" style="10"/>
    <col min="15617" max="15617" width="2.85546875" style="10" customWidth="1"/>
    <col min="15618" max="15618" width="10.140625" style="10" customWidth="1"/>
    <col min="15619" max="15619" width="12.140625" style="10" customWidth="1"/>
    <col min="15620" max="15624" width="8.85546875" style="10" customWidth="1"/>
    <col min="15625" max="15625" width="12" style="10" customWidth="1"/>
    <col min="15626" max="15626" width="15.28515625" style="10" bestFit="1" customWidth="1"/>
    <col min="15627" max="15872" width="10.85546875" style="10"/>
    <col min="15873" max="15873" width="2.85546875" style="10" customWidth="1"/>
    <col min="15874" max="15874" width="10.140625" style="10" customWidth="1"/>
    <col min="15875" max="15875" width="12.140625" style="10" customWidth="1"/>
    <col min="15876" max="15880" width="8.85546875" style="10" customWidth="1"/>
    <col min="15881" max="15881" width="12" style="10" customWidth="1"/>
    <col min="15882" max="15882" width="15.28515625" style="10" bestFit="1" customWidth="1"/>
    <col min="15883" max="16128" width="10.85546875" style="10"/>
    <col min="16129" max="16129" width="2.85546875" style="10" customWidth="1"/>
    <col min="16130" max="16130" width="10.140625" style="10" customWidth="1"/>
    <col min="16131" max="16131" width="12.140625" style="10" customWidth="1"/>
    <col min="16132" max="16136" width="8.85546875" style="10" customWidth="1"/>
    <col min="16137" max="16137" width="12" style="10" customWidth="1"/>
    <col min="16138" max="16138" width="15.28515625" style="10" bestFit="1" customWidth="1"/>
    <col min="16139" max="16384" width="10.85546875" style="10"/>
  </cols>
  <sheetData>
    <row r="1" spans="1:10">
      <c r="A1" s="9" t="s">
        <v>24</v>
      </c>
    </row>
    <row r="2" spans="1:10" ht="12" customHeight="1" thickBot="1"/>
    <row r="3" spans="1:10">
      <c r="B3" s="11" t="s">
        <v>25</v>
      </c>
      <c r="C3" s="12"/>
      <c r="D3" s="59" t="s">
        <v>26</v>
      </c>
      <c r="E3" s="60"/>
      <c r="F3" s="60"/>
      <c r="G3" s="60"/>
      <c r="H3" s="61"/>
    </row>
    <row r="4" spans="1:10" ht="21" thickBot="1">
      <c r="B4" s="13" t="s">
        <v>27</v>
      </c>
      <c r="C4" s="14" t="s">
        <v>28</v>
      </c>
      <c r="D4" s="62" t="s">
        <v>29</v>
      </c>
      <c r="E4" s="63"/>
      <c r="F4" s="63"/>
      <c r="G4" s="63"/>
      <c r="H4" s="64"/>
    </row>
    <row r="5" spans="1:10">
      <c r="B5" s="15" t="s">
        <v>30</v>
      </c>
      <c r="C5" s="16" t="s">
        <v>31</v>
      </c>
      <c r="D5" s="17" t="s">
        <v>40</v>
      </c>
      <c r="E5" s="18" t="s">
        <v>41</v>
      </c>
      <c r="F5" s="18" t="s">
        <v>42</v>
      </c>
      <c r="G5" s="18"/>
      <c r="H5" s="19"/>
      <c r="I5" s="20" t="s">
        <v>32</v>
      </c>
    </row>
    <row r="6" spans="1:10">
      <c r="B6" s="21" t="s">
        <v>21</v>
      </c>
      <c r="C6" s="22">
        <v>0.4</v>
      </c>
      <c r="D6" s="23">
        <v>0.8</v>
      </c>
      <c r="E6" s="18">
        <v>0.1</v>
      </c>
      <c r="F6" s="18">
        <v>0.1</v>
      </c>
      <c r="G6" s="18"/>
      <c r="H6" s="19"/>
      <c r="I6" s="24">
        <f>SUM(D6:H6)</f>
        <v>1</v>
      </c>
    </row>
    <row r="7" spans="1:10">
      <c r="B7" s="21" t="s">
        <v>22</v>
      </c>
      <c r="C7" s="25">
        <v>0.4</v>
      </c>
      <c r="D7" s="26">
        <v>0.1</v>
      </c>
      <c r="E7" s="27">
        <v>0.8</v>
      </c>
      <c r="F7" s="18">
        <v>0.1</v>
      </c>
      <c r="G7" s="18"/>
      <c r="H7" s="19"/>
      <c r="I7" s="24">
        <f>SUM(D7:H7)</f>
        <v>1</v>
      </c>
    </row>
    <row r="8" spans="1:10" ht="21" thickBot="1">
      <c r="B8" s="13" t="s">
        <v>23</v>
      </c>
      <c r="C8" s="22">
        <v>0.2</v>
      </c>
      <c r="D8" s="17">
        <v>0.2</v>
      </c>
      <c r="E8" s="18">
        <v>0.2</v>
      </c>
      <c r="F8" s="28">
        <v>0.6</v>
      </c>
      <c r="G8" s="18"/>
      <c r="H8" s="19"/>
      <c r="I8" s="29">
        <f>SUM(D8:H8)</f>
        <v>1</v>
      </c>
    </row>
    <row r="9" spans="1:10">
      <c r="B9" s="13"/>
      <c r="C9" s="22"/>
      <c r="D9" s="17"/>
      <c r="E9" s="18"/>
      <c r="F9" s="18"/>
      <c r="G9" s="18"/>
      <c r="H9" s="30"/>
      <c r="J9" s="31"/>
    </row>
    <row r="10" spans="1:10" ht="21" thickBot="1">
      <c r="B10" s="32"/>
      <c r="C10" s="33"/>
      <c r="D10" s="34"/>
      <c r="E10" s="35"/>
      <c r="F10" s="35"/>
      <c r="G10" s="35"/>
      <c r="H10" s="36"/>
      <c r="J10" s="31"/>
    </row>
    <row r="11" spans="1:10" s="31" customFormat="1" ht="21" thickBot="1">
      <c r="B11" s="37" t="s">
        <v>33</v>
      </c>
      <c r="C11" s="38">
        <f>SUM(C6:C10)</f>
        <v>1</v>
      </c>
      <c r="D11" s="39"/>
      <c r="E11" s="39"/>
      <c r="F11" s="39"/>
      <c r="G11" s="39"/>
      <c r="H11" s="39"/>
    </row>
    <row r="12" spans="1:10" s="31" customFormat="1">
      <c r="B12" s="39"/>
      <c r="C12" s="39"/>
      <c r="D12" s="39"/>
      <c r="E12" s="39"/>
      <c r="F12" s="39"/>
      <c r="G12" s="39"/>
      <c r="H12" s="39"/>
    </row>
    <row r="13" spans="1:10" ht="21" thickBot="1"/>
    <row r="14" spans="1:10">
      <c r="B14" s="40" t="s">
        <v>34</v>
      </c>
      <c r="C14" s="41"/>
      <c r="D14" s="65" t="s">
        <v>35</v>
      </c>
      <c r="E14" s="66"/>
      <c r="F14" s="66"/>
      <c r="G14" s="66"/>
      <c r="H14" s="67"/>
    </row>
    <row r="15" spans="1:10" ht="21" thickBot="1">
      <c r="B15" s="42" t="s">
        <v>36</v>
      </c>
      <c r="C15" s="43"/>
      <c r="D15" s="68" t="s">
        <v>37</v>
      </c>
      <c r="E15" s="69"/>
      <c r="F15" s="69"/>
      <c r="G15" s="69"/>
      <c r="H15" s="70"/>
    </row>
    <row r="16" spans="1:10">
      <c r="B16" s="44" t="s">
        <v>38</v>
      </c>
      <c r="C16" s="45" t="s">
        <v>39</v>
      </c>
      <c r="D16" s="46" t="str">
        <f>IF(B6="","",B6)</f>
        <v>expansiva</v>
      </c>
      <c r="E16" s="46" t="str">
        <f>IF(B7="","",B7)</f>
        <v>estável</v>
      </c>
      <c r="F16" s="46" t="str">
        <f>IF(B8="","",B8)</f>
        <v>de crise</v>
      </c>
      <c r="G16" s="46" t="str">
        <f>IF(B9="","",B9)</f>
        <v/>
      </c>
      <c r="H16" s="47" t="str">
        <f>IF(B10="","",B10)</f>
        <v/>
      </c>
      <c r="I16" s="20" t="s">
        <v>33</v>
      </c>
    </row>
    <row r="17" spans="2:9">
      <c r="B17" s="44" t="str">
        <f>IF(D5="","",D5)</f>
        <v>s=expansiva</v>
      </c>
      <c r="C17" s="45">
        <f>IF(D6="","",SUMPRODUCT(C6:C10,D6:D10))</f>
        <v>0.40000000000000013</v>
      </c>
      <c r="D17" s="48">
        <f>IF(D6="","",C6*D6/SUMPRODUCT(C6:C10,D6:D10))</f>
        <v>0.79999999999999993</v>
      </c>
      <c r="E17" s="48">
        <f>IF(D7="","",C7*D7/SUMPRODUCT(C6:C10,D6:D10))</f>
        <v>9.9999999999999992E-2</v>
      </c>
      <c r="F17" s="48">
        <f>IF(D8="","",C8*D8/SUMPRODUCT(C6:C10,D6:D10))</f>
        <v>9.9999999999999992E-2</v>
      </c>
      <c r="G17" s="48" t="str">
        <f>IF(D9="","",C9*D9/SUMPRODUCT(C6:C10,D6:D10))</f>
        <v/>
      </c>
      <c r="H17" s="49" t="str">
        <f>IF(D10="","",C10*D10/SUMPRODUCT(C6:C10,D6:D10))</f>
        <v/>
      </c>
      <c r="I17" s="24">
        <f>SUM(D17:H17)</f>
        <v>0.99999999999999989</v>
      </c>
    </row>
    <row r="18" spans="2:9">
      <c r="B18" s="44" t="str">
        <f>IF(E5="","",E5)</f>
        <v>s=estável</v>
      </c>
      <c r="C18" s="45">
        <f>IF(E6="","",SUMPRODUCT(C6:C10,E6:E10))</f>
        <v>0.40000000000000013</v>
      </c>
      <c r="D18" s="48">
        <f>IF(E6="","",C6*E6/SUMPRODUCT(C6:C10,E6:E10))</f>
        <v>9.9999999999999992E-2</v>
      </c>
      <c r="E18" s="48">
        <f>IF(E7="","",C7*E7/SUMPRODUCT(C6:C10,E6:E10))</f>
        <v>0.79999999999999993</v>
      </c>
      <c r="F18" s="48">
        <f>IF(E8="","",C8*E8/SUMPRODUCT(C6:C10,E6:E10))</f>
        <v>9.9999999999999992E-2</v>
      </c>
      <c r="G18" s="48" t="str">
        <f>IF(E9="","",C9*E9/SUMPRODUCT(C6:C10,E6:E10))</f>
        <v/>
      </c>
      <c r="H18" s="49" t="str">
        <f>IF(E10="","",C10*E10/SUMPRODUCT(C6:C10,E6:E10))</f>
        <v/>
      </c>
      <c r="I18" s="24">
        <f>SUM(D18:H18)</f>
        <v>0.99999999999999989</v>
      </c>
    </row>
    <row r="19" spans="2:9" ht="21" thickBot="1">
      <c r="B19" s="44" t="str">
        <f>IF(F5="","",F5)</f>
        <v>s=de crise</v>
      </c>
      <c r="C19" s="45">
        <f>IF(F6="","",SUMPRODUCT(C6:C10,F6:F10))</f>
        <v>0.2</v>
      </c>
      <c r="D19" s="48">
        <f>IF(F6="","",C6*F6/SUMPRODUCT(C6:C10,F6:F10))</f>
        <v>0.20000000000000004</v>
      </c>
      <c r="E19" s="48">
        <f>IF(F7="","",C7*F7/SUMPRODUCT(C6:C10,F6:F10))</f>
        <v>0.20000000000000004</v>
      </c>
      <c r="F19" s="48">
        <f>IF(F8="","",C8*F8/SUMPRODUCT(C6:C10,F6:F10))</f>
        <v>0.6</v>
      </c>
      <c r="G19" s="48" t="str">
        <f>IF(F9="","",C9*F9/SUMPRODUCT(C6:C10,F6:F10))</f>
        <v/>
      </c>
      <c r="H19" s="49" t="str">
        <f>IF(F10="","",C10*F10/SUMPRODUCT(C6:C10,F6:F10))</f>
        <v/>
      </c>
      <c r="I19" s="29">
        <f>SUM(D19:H19)</f>
        <v>1</v>
      </c>
    </row>
    <row r="20" spans="2:9">
      <c r="B20" s="44" t="str">
        <f>IF(G5="","",G5)</f>
        <v/>
      </c>
      <c r="C20" s="45" t="str">
        <f>IF(G6="","",SUMPRODUCT(C6:C10,G6:G10))</f>
        <v/>
      </c>
      <c r="D20" s="48" t="str">
        <f>IF(G6="","",C6*G6/SUMPRODUCT(C6:C10,G6:G10))</f>
        <v/>
      </c>
      <c r="E20" s="48" t="str">
        <f>IF(G7="","",C7*G7/SUMPRODUCT(C6:C10,G6:G10))</f>
        <v/>
      </c>
      <c r="F20" s="48" t="str">
        <f>IF(G8="","",C8*G8/SUMPRODUCT(C6:C10,G6:G10))</f>
        <v/>
      </c>
      <c r="G20" s="48" t="str">
        <f>IF(G9="","",C9*G9/SUMPRODUCT(C6:C10,G6:G10))</f>
        <v/>
      </c>
      <c r="H20" s="50" t="str">
        <f>IF(G10="","",C10*G10/SUMPRODUCT(C6:C10,G6:G10))</f>
        <v/>
      </c>
    </row>
    <row r="21" spans="2:9" ht="21" thickBot="1">
      <c r="B21" s="51" t="str">
        <f>IF(H5="","",H5)</f>
        <v/>
      </c>
      <c r="C21" s="52" t="str">
        <f>IF(H6="","",SUMPRODUCT(C6:C10,H6:H10))</f>
        <v/>
      </c>
      <c r="D21" s="53" t="str">
        <f>IF(H6="","",C6*H6/SUMPRODUCT(C6:C10,H6:H10))</f>
        <v/>
      </c>
      <c r="E21" s="53" t="str">
        <f>IF(H7="","",C7*H7/SUMPRODUCT(C6:C10,H6:H10))</f>
        <v/>
      </c>
      <c r="F21" s="53" t="str">
        <f>IF(H8="","",C8*H8/SUMPRODUCT(C6:C10,H6:H10))</f>
        <v/>
      </c>
      <c r="G21" s="53" t="str">
        <f>IF(H9="","",C9*H9/SUMPRODUCT(C6:C10,H6:H10))</f>
        <v/>
      </c>
      <c r="H21" s="54" t="str">
        <f>IF(H10="","",C10*H10/SUMPRODUCT(C6:C10,H6:H10))</f>
        <v/>
      </c>
    </row>
    <row r="22" spans="2:9" ht="21" thickBot="1">
      <c r="B22" s="55" t="s">
        <v>33</v>
      </c>
      <c r="C22" s="56">
        <f>SUM(C17:C21)</f>
        <v>1.0000000000000002</v>
      </c>
    </row>
  </sheetData>
  <mergeCells count="4">
    <mergeCell ref="D3:H3"/>
    <mergeCell ref="D4:H4"/>
    <mergeCell ref="D14:H14"/>
    <mergeCell ref="D15:H15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d_estudo</vt:lpstr>
      <vt:lpstr>probsposteriori</vt:lpstr>
      <vt:lpstr>d_estudo!Print_Area</vt:lpstr>
      <vt:lpstr>d_estudo!TreeData</vt:lpstr>
      <vt:lpstr>d_estudo!TreeDiagBase</vt:lpstr>
      <vt:lpstr>d_estudo!TreeDiagram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Candida Mourao</dc:creator>
  <cp:lastModifiedBy>Maria Candida Mourao</cp:lastModifiedBy>
  <cp:lastPrinted>2012-04-26T10:27:10Z</cp:lastPrinted>
  <dcterms:created xsi:type="dcterms:W3CDTF">2011-03-01T21:26:19Z</dcterms:created>
  <dcterms:modified xsi:type="dcterms:W3CDTF">2017-04-24T09:09:33Z</dcterms:modified>
</cp:coreProperties>
</file>