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20490" windowHeight="77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B47" i="1"/>
  <c r="C51" i="1" l="1"/>
  <c r="B51" i="1"/>
  <c r="C40" i="1"/>
  <c r="C53" i="1" s="1"/>
  <c r="C54" i="1" s="1"/>
  <c r="B40" i="1"/>
  <c r="B53" i="1" s="1"/>
  <c r="B54" i="1" s="1"/>
  <c r="C21" i="1"/>
  <c r="C42" i="1" s="1"/>
  <c r="C50" i="1" s="1"/>
  <c r="B21" i="1"/>
  <c r="B42" i="1" s="1"/>
  <c r="B50" i="1" s="1"/>
  <c r="C32" i="1"/>
  <c r="B32" i="1"/>
  <c r="C29" i="1"/>
  <c r="B29" i="1"/>
  <c r="C25" i="1"/>
  <c r="B25" i="1"/>
  <c r="C5" i="1"/>
  <c r="C9" i="1" s="1"/>
  <c r="B5" i="1"/>
  <c r="B9" i="1" s="1"/>
  <c r="B6" i="1" l="1"/>
  <c r="C6" i="1"/>
  <c r="B10" i="1"/>
  <c r="B12" i="1"/>
  <c r="C12" i="1"/>
  <c r="C10" i="1"/>
  <c r="B33" i="1"/>
  <c r="B35" i="1" s="1"/>
  <c r="C33" i="1"/>
  <c r="C35" i="1" s="1"/>
  <c r="B43" i="1" l="1"/>
  <c r="B15" i="1"/>
  <c r="B13" i="1"/>
  <c r="C43" i="1"/>
  <c r="C15" i="1"/>
  <c r="C13" i="1"/>
  <c r="C44" i="1" l="1"/>
  <c r="C55" i="1" s="1"/>
  <c r="C56" i="1" s="1"/>
  <c r="C17" i="1"/>
  <c r="C18" i="1" s="1"/>
  <c r="C45" i="1"/>
  <c r="C48" i="1" s="1"/>
  <c r="B44" i="1"/>
  <c r="B55" i="1" s="1"/>
  <c r="B56" i="1" s="1"/>
  <c r="B17" i="1"/>
  <c r="B18" i="1" s="1"/>
  <c r="B45" i="1" l="1"/>
  <c r="B48" i="1" s="1"/>
</calcChain>
</file>

<file path=xl/sharedStrings.xml><?xml version="1.0" encoding="utf-8"?>
<sst xmlns="http://schemas.openxmlformats.org/spreadsheetml/2006/main" count="51" uniqueCount="48">
  <si>
    <t>Sales</t>
  </si>
  <si>
    <t>Merchadise costs</t>
  </si>
  <si>
    <t>Gross margin</t>
  </si>
  <si>
    <t>Operating, general and administrative</t>
  </si>
  <si>
    <t>Units: 1 000€</t>
  </si>
  <si>
    <t>Rent</t>
  </si>
  <si>
    <t>EBITDA</t>
  </si>
  <si>
    <t>Gross margin ratio</t>
  </si>
  <si>
    <t>Depreciation and amortization</t>
  </si>
  <si>
    <t>Operational profit</t>
  </si>
  <si>
    <t>EBITDA margin ratio</t>
  </si>
  <si>
    <t>Operational margin ratio</t>
  </si>
  <si>
    <t>Interest expense</t>
  </si>
  <si>
    <t>Earnings before taxes</t>
  </si>
  <si>
    <t>Income taxes</t>
  </si>
  <si>
    <t>Net earnings</t>
  </si>
  <si>
    <t>Net Profitability ratio</t>
  </si>
  <si>
    <t>Invested Capital</t>
  </si>
  <si>
    <t>Land</t>
  </si>
  <si>
    <t>Building</t>
  </si>
  <si>
    <t xml:space="preserve">   Fixed assets</t>
  </si>
  <si>
    <t>Inventories</t>
  </si>
  <si>
    <t>Receivables</t>
  </si>
  <si>
    <t>Prepaid assets</t>
  </si>
  <si>
    <t xml:space="preserve">   Operational assets</t>
  </si>
  <si>
    <t>Accounts payable</t>
  </si>
  <si>
    <t>Accrued income taxes</t>
  </si>
  <si>
    <t xml:space="preserve">   Operational liabilities</t>
  </si>
  <si>
    <t>Working capital requirements</t>
  </si>
  <si>
    <t>Cash and temporary investments</t>
  </si>
  <si>
    <t>Management Balanced Sheet</t>
  </si>
  <si>
    <t>Shareholder's equity</t>
  </si>
  <si>
    <t>Long term debt</t>
  </si>
  <si>
    <t>Short term debt</t>
  </si>
  <si>
    <t>Financed Capital</t>
  </si>
  <si>
    <t xml:space="preserve">   Financed capital</t>
  </si>
  <si>
    <t>Return on invested capital before taxes</t>
  </si>
  <si>
    <t>Return on invested capital after taxes</t>
  </si>
  <si>
    <t>WACC</t>
  </si>
  <si>
    <t>Residual Income or Economic Valued Added</t>
  </si>
  <si>
    <t>Shareholder's value creation</t>
  </si>
  <si>
    <t>Cost of debt</t>
  </si>
  <si>
    <t>Cost of equity</t>
  </si>
  <si>
    <t>Debt ratio</t>
  </si>
  <si>
    <t>Equity ratio</t>
  </si>
  <si>
    <t>Tax income ratio</t>
  </si>
  <si>
    <t xml:space="preserve">   WACC</t>
  </si>
  <si>
    <t>AVERAGE COST OF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</si>
</sst>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0" applyNumberFormat="1"/>
    <xf numFmtId="165" fontId="3" fillId="0" borderId="0" xfId="1" applyNumberFormat="1" applyFont="1"/>
    <xf numFmtId="0" fontId="3" fillId="0" borderId="0" xfId="0" applyFont="1" applyAlignment="1">
      <alignment horizontal="left" indent="1"/>
    </xf>
    <xf numFmtId="0" fontId="0" fillId="0" borderId="1" xfId="0" applyBorder="1"/>
    <xf numFmtId="0" fontId="2" fillId="0" borderId="1" xfId="0" applyFont="1" applyBorder="1"/>
    <xf numFmtId="164" fontId="2" fillId="0" borderId="1" xfId="0" applyNumberFormat="1" applyFont="1" applyBorder="1"/>
    <xf numFmtId="164" fontId="0" fillId="0" borderId="1" xfId="0" applyNumberFormat="1" applyBorder="1"/>
    <xf numFmtId="0" fontId="3" fillId="0" borderId="1" xfId="0" applyFont="1" applyBorder="1" applyAlignment="1">
      <alignment horizontal="left" indent="1"/>
    </xf>
    <xf numFmtId="165" fontId="3" fillId="0" borderId="1" xfId="1" applyNumberFormat="1" applyFont="1" applyBorder="1"/>
    <xf numFmtId="0" fontId="0" fillId="0" borderId="2" xfId="0" applyBorder="1"/>
    <xf numFmtId="0" fontId="2" fillId="0" borderId="4" xfId="0" applyFont="1" applyBorder="1"/>
    <xf numFmtId="0" fontId="2" fillId="0" borderId="3" xfId="0" applyFont="1" applyBorder="1"/>
    <xf numFmtId="0" fontId="2" fillId="0" borderId="4" xfId="0" applyNumberFormat="1" applyFont="1" applyBorder="1"/>
    <xf numFmtId="164" fontId="2" fillId="0" borderId="3" xfId="0" applyNumberFormat="1" applyFont="1" applyBorder="1"/>
    <xf numFmtId="0" fontId="3" fillId="0" borderId="3" xfId="0" applyFont="1" applyBorder="1" applyAlignment="1">
      <alignment horizontal="left" indent="1"/>
    </xf>
    <xf numFmtId="164" fontId="0" fillId="0" borderId="2" xfId="0" applyNumberFormat="1" applyBorder="1"/>
    <xf numFmtId="0" fontId="3" fillId="0" borderId="2" xfId="0" applyFont="1" applyBorder="1" applyAlignment="1">
      <alignment horizontal="right"/>
    </xf>
    <xf numFmtId="165" fontId="3" fillId="0" borderId="3" xfId="1" applyNumberFormat="1" applyFont="1" applyBorder="1"/>
    <xf numFmtId="0" fontId="0" fillId="0" borderId="4" xfId="0" applyBorder="1"/>
    <xf numFmtId="0" fontId="0" fillId="0" borderId="5" xfId="0" applyBorder="1"/>
    <xf numFmtId="164" fontId="2" fillId="0" borderId="4" xfId="0" applyNumberFormat="1" applyFont="1" applyBorder="1"/>
    <xf numFmtId="0" fontId="2" fillId="0" borderId="5" xfId="0" applyFont="1" applyBorder="1"/>
    <xf numFmtId="165" fontId="0" fillId="0" borderId="1" xfId="1" applyNumberFormat="1" applyFont="1" applyBorder="1"/>
    <xf numFmtId="165" fontId="0" fillId="0" borderId="4" xfId="1" applyNumberFormat="1" applyFont="1" applyBorder="1"/>
    <xf numFmtId="0" fontId="2" fillId="0" borderId="6" xfId="0" applyFont="1" applyBorder="1"/>
    <xf numFmtId="0" fontId="2" fillId="0" borderId="6" xfId="0" applyNumberFormat="1" applyFont="1" applyBorder="1"/>
    <xf numFmtId="165" fontId="4" fillId="0" borderId="1" xfId="1" applyNumberFormat="1" applyFont="1" applyBorder="1"/>
    <xf numFmtId="0" fontId="0" fillId="0" borderId="8" xfId="0" applyBorder="1"/>
    <xf numFmtId="165" fontId="0" fillId="0" borderId="8" xfId="0" applyNumberFormat="1" applyBorder="1"/>
    <xf numFmtId="0" fontId="2" fillId="0" borderId="7" xfId="0" applyFont="1" applyBorder="1"/>
    <xf numFmtId="0" fontId="2" fillId="0" borderId="7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topLeftCell="A34" workbookViewId="0">
      <selection activeCell="B47" sqref="B47"/>
    </sheetView>
  </sheetViews>
  <sheetFormatPr defaultRowHeight="15" x14ac:dyDescent="0.25"/>
  <cols>
    <col min="1" max="1" width="40.7109375" bestFit="1" customWidth="1"/>
  </cols>
  <sheetData>
    <row r="1" spans="1:3" ht="15.75" thickBot="1" x14ac:dyDescent="0.3">
      <c r="A1" s="10"/>
      <c r="B1" s="10"/>
      <c r="C1" s="17" t="s">
        <v>4</v>
      </c>
    </row>
    <row r="2" spans="1:3" ht="16.5" thickTop="1" thickBot="1" x14ac:dyDescent="0.3">
      <c r="A2" s="20"/>
      <c r="B2" s="22">
        <v>2003</v>
      </c>
      <c r="C2" s="22">
        <v>2002</v>
      </c>
    </row>
    <row r="3" spans="1:3" ht="15.75" thickTop="1" x14ac:dyDescent="0.25">
      <c r="A3" s="11" t="s">
        <v>0</v>
      </c>
      <c r="B3" s="21">
        <v>17124</v>
      </c>
      <c r="C3" s="21">
        <v>15923</v>
      </c>
    </row>
    <row r="4" spans="1:3" x14ac:dyDescent="0.25">
      <c r="A4" s="4" t="s">
        <v>1</v>
      </c>
      <c r="B4" s="7">
        <v>13120</v>
      </c>
      <c r="C4" s="7">
        <v>12175</v>
      </c>
    </row>
    <row r="5" spans="1:3" x14ac:dyDescent="0.25">
      <c r="A5" s="5" t="s">
        <v>2</v>
      </c>
      <c r="B5" s="6">
        <f>+B3-B4</f>
        <v>4004</v>
      </c>
      <c r="C5" s="6">
        <f>+C3-C4</f>
        <v>3748</v>
      </c>
    </row>
    <row r="6" spans="1:3" x14ac:dyDescent="0.25">
      <c r="A6" s="8" t="s">
        <v>7</v>
      </c>
      <c r="B6" s="9">
        <f>+B5/B3</f>
        <v>0.23382387292688625</v>
      </c>
      <c r="C6" s="9">
        <f>+C5/C3</f>
        <v>0.23538277962695472</v>
      </c>
    </row>
    <row r="7" spans="1:3" x14ac:dyDescent="0.25">
      <c r="A7" s="4" t="s">
        <v>3</v>
      </c>
      <c r="B7" s="7">
        <v>3197</v>
      </c>
      <c r="C7" s="7">
        <v>2998</v>
      </c>
    </row>
    <row r="8" spans="1:3" x14ac:dyDescent="0.25">
      <c r="A8" s="4" t="s">
        <v>5</v>
      </c>
      <c r="B8" s="7">
        <v>221</v>
      </c>
      <c r="C8" s="7">
        <v>219</v>
      </c>
    </row>
    <row r="9" spans="1:3" x14ac:dyDescent="0.25">
      <c r="A9" s="5" t="s">
        <v>6</v>
      </c>
      <c r="B9" s="6">
        <f>+B5-B7-B8</f>
        <v>586</v>
      </c>
      <c r="C9" s="6">
        <f t="shared" ref="C9" si="0">+C5-C7-C8</f>
        <v>531</v>
      </c>
    </row>
    <row r="10" spans="1:3" x14ac:dyDescent="0.25">
      <c r="A10" s="8" t="s">
        <v>10</v>
      </c>
      <c r="B10" s="9">
        <f>+B9/B3</f>
        <v>3.4220976407381455E-2</v>
      </c>
      <c r="C10" s="9">
        <f>+C9/C3</f>
        <v>3.3347987188343906E-2</v>
      </c>
    </row>
    <row r="11" spans="1:3" x14ac:dyDescent="0.25">
      <c r="A11" s="4" t="s">
        <v>8</v>
      </c>
      <c r="B11" s="7">
        <v>210</v>
      </c>
      <c r="C11" s="7">
        <v>193</v>
      </c>
    </row>
    <row r="12" spans="1:3" x14ac:dyDescent="0.25">
      <c r="A12" s="5" t="s">
        <v>9</v>
      </c>
      <c r="B12" s="6">
        <f>+B9-B11</f>
        <v>376</v>
      </c>
      <c r="C12" s="6">
        <f>+C9-C11</f>
        <v>338</v>
      </c>
    </row>
    <row r="13" spans="1:3" x14ac:dyDescent="0.25">
      <c r="A13" s="8" t="s">
        <v>11</v>
      </c>
      <c r="B13" s="9">
        <f>+B12/B3</f>
        <v>2.1957486568558747E-2</v>
      </c>
      <c r="C13" s="9">
        <f>+C12/C3</f>
        <v>2.1227155686742449E-2</v>
      </c>
    </row>
    <row r="14" spans="1:3" x14ac:dyDescent="0.25">
      <c r="A14" s="4" t="s">
        <v>12</v>
      </c>
      <c r="B14" s="7">
        <v>66</v>
      </c>
      <c r="C14" s="7">
        <v>59</v>
      </c>
    </row>
    <row r="15" spans="1:3" x14ac:dyDescent="0.25">
      <c r="A15" s="5" t="s">
        <v>13</v>
      </c>
      <c r="B15" s="6">
        <f>+B12-B14</f>
        <v>310</v>
      </c>
      <c r="C15" s="6">
        <f>+C12-C14</f>
        <v>279</v>
      </c>
    </row>
    <row r="16" spans="1:3" x14ac:dyDescent="0.25">
      <c r="A16" s="4" t="s">
        <v>14</v>
      </c>
      <c r="B16" s="7">
        <v>109</v>
      </c>
      <c r="C16" s="7">
        <v>97</v>
      </c>
    </row>
    <row r="17" spans="1:3" x14ac:dyDescent="0.25">
      <c r="A17" s="5" t="s">
        <v>15</v>
      </c>
      <c r="B17" s="6">
        <f>+B15-B16</f>
        <v>201</v>
      </c>
      <c r="C17" s="6">
        <f>+C15-C16</f>
        <v>182</v>
      </c>
    </row>
    <row r="18" spans="1:3" ht="15.75" thickBot="1" x14ac:dyDescent="0.3">
      <c r="A18" s="15" t="s">
        <v>16</v>
      </c>
      <c r="B18" s="18">
        <f>+B17/B3</f>
        <v>1.1737911702873161E-2</v>
      </c>
      <c r="C18" s="18">
        <f>+C17/C3</f>
        <v>1.1430006908245933E-2</v>
      </c>
    </row>
    <row r="19" spans="1:3" ht="15.75" thickTop="1" x14ac:dyDescent="0.25">
      <c r="A19" s="3"/>
      <c r="B19" s="2"/>
      <c r="C19" s="2"/>
    </row>
    <row r="20" spans="1:3" ht="15.75" thickBot="1" x14ac:dyDescent="0.3">
      <c r="A20" s="10"/>
      <c r="B20" s="16"/>
      <c r="C20" s="17" t="s">
        <v>4</v>
      </c>
    </row>
    <row r="21" spans="1:3" ht="16.5" thickTop="1" thickBot="1" x14ac:dyDescent="0.3">
      <c r="A21" s="22" t="s">
        <v>30</v>
      </c>
      <c r="B21" s="22">
        <f>+B2</f>
        <v>2003</v>
      </c>
      <c r="C21" s="22">
        <f>+C2</f>
        <v>2002</v>
      </c>
    </row>
    <row r="22" spans="1:3" ht="15.75" thickTop="1" x14ac:dyDescent="0.25">
      <c r="A22" s="11" t="s">
        <v>17</v>
      </c>
      <c r="B22" s="19"/>
      <c r="C22" s="19"/>
    </row>
    <row r="23" spans="1:3" x14ac:dyDescent="0.25">
      <c r="A23" s="4" t="s">
        <v>18</v>
      </c>
      <c r="B23" s="7">
        <v>181</v>
      </c>
      <c r="C23" s="7">
        <v>135</v>
      </c>
    </row>
    <row r="24" spans="1:3" x14ac:dyDescent="0.25">
      <c r="A24" s="4" t="s">
        <v>19</v>
      </c>
      <c r="B24" s="7">
        <v>502</v>
      </c>
      <c r="C24" s="7">
        <v>428</v>
      </c>
    </row>
    <row r="25" spans="1:3" x14ac:dyDescent="0.25">
      <c r="A25" s="5" t="s">
        <v>20</v>
      </c>
      <c r="B25" s="6">
        <f>+B23+B24</f>
        <v>683</v>
      </c>
      <c r="C25" s="6">
        <f t="shared" ref="C25" si="1">+C23+C24</f>
        <v>563</v>
      </c>
    </row>
    <row r="26" spans="1:3" x14ac:dyDescent="0.25">
      <c r="A26" s="4" t="s">
        <v>21</v>
      </c>
      <c r="B26" s="7">
        <v>1743</v>
      </c>
      <c r="C26" s="7">
        <v>1404</v>
      </c>
    </row>
    <row r="27" spans="1:3" x14ac:dyDescent="0.25">
      <c r="A27" s="4" t="s">
        <v>22</v>
      </c>
      <c r="B27" s="7">
        <v>215</v>
      </c>
      <c r="C27" s="7">
        <v>204</v>
      </c>
    </row>
    <row r="28" spans="1:3" x14ac:dyDescent="0.25">
      <c r="A28" s="4" t="s">
        <v>23</v>
      </c>
      <c r="B28" s="7">
        <v>119</v>
      </c>
      <c r="C28" s="7">
        <v>114</v>
      </c>
    </row>
    <row r="29" spans="1:3" x14ac:dyDescent="0.25">
      <c r="A29" s="4" t="s">
        <v>24</v>
      </c>
      <c r="B29" s="7">
        <f>SUM(B26:B28)</f>
        <v>2077</v>
      </c>
      <c r="C29" s="7">
        <f t="shared" ref="C29" si="2">SUM(C26:C28)</f>
        <v>1722</v>
      </c>
    </row>
    <row r="30" spans="1:3" x14ac:dyDescent="0.25">
      <c r="A30" s="4" t="s">
        <v>25</v>
      </c>
      <c r="B30" s="7">
        <v>586</v>
      </c>
      <c r="C30" s="7">
        <v>524</v>
      </c>
    </row>
    <row r="31" spans="1:3" x14ac:dyDescent="0.25">
      <c r="A31" s="4" t="s">
        <v>26</v>
      </c>
      <c r="B31" s="7">
        <v>89</v>
      </c>
      <c r="C31" s="7">
        <v>70</v>
      </c>
    </row>
    <row r="32" spans="1:3" x14ac:dyDescent="0.25">
      <c r="A32" s="4" t="s">
        <v>27</v>
      </c>
      <c r="B32" s="7">
        <f>+B30+B31</f>
        <v>675</v>
      </c>
      <c r="C32" s="7">
        <f>+C30+C31</f>
        <v>594</v>
      </c>
    </row>
    <row r="33" spans="1:3" x14ac:dyDescent="0.25">
      <c r="A33" s="5" t="s">
        <v>28</v>
      </c>
      <c r="B33" s="6">
        <f>+B29-B32</f>
        <v>1402</v>
      </c>
      <c r="C33" s="6">
        <f>+C29-C32</f>
        <v>1128</v>
      </c>
    </row>
    <row r="34" spans="1:3" x14ac:dyDescent="0.25">
      <c r="A34" s="4" t="s">
        <v>29</v>
      </c>
      <c r="B34" s="7">
        <v>52</v>
      </c>
      <c r="C34" s="7">
        <v>57</v>
      </c>
    </row>
    <row r="35" spans="1:3" ht="15.75" thickBot="1" x14ac:dyDescent="0.3">
      <c r="A35" s="12" t="s">
        <v>17</v>
      </c>
      <c r="B35" s="14">
        <f>+B25+B33+B34</f>
        <v>2137</v>
      </c>
      <c r="C35" s="14">
        <f>+C25+C33+C34</f>
        <v>1748</v>
      </c>
    </row>
    <row r="36" spans="1:3" ht="15.75" thickTop="1" x14ac:dyDescent="0.25">
      <c r="A36" s="11" t="s">
        <v>34</v>
      </c>
      <c r="B36" s="13"/>
      <c r="C36" s="13"/>
    </row>
    <row r="37" spans="1:3" x14ac:dyDescent="0.25">
      <c r="A37" s="4" t="s">
        <v>31</v>
      </c>
      <c r="B37" s="7">
        <v>1315</v>
      </c>
      <c r="C37" s="7">
        <v>1013</v>
      </c>
    </row>
    <row r="38" spans="1:3" x14ac:dyDescent="0.25">
      <c r="A38" s="4" t="s">
        <v>32</v>
      </c>
      <c r="B38" s="7">
        <v>786</v>
      </c>
      <c r="C38" s="7">
        <v>678</v>
      </c>
    </row>
    <row r="39" spans="1:3" x14ac:dyDescent="0.25">
      <c r="A39" s="4" t="s">
        <v>33</v>
      </c>
      <c r="B39" s="7">
        <v>36</v>
      </c>
      <c r="C39" s="7">
        <v>57</v>
      </c>
    </row>
    <row r="40" spans="1:3" ht="15.75" thickBot="1" x14ac:dyDescent="0.3">
      <c r="A40" s="12" t="s">
        <v>35</v>
      </c>
      <c r="B40" s="14">
        <f>SUM(B37:B39)</f>
        <v>2137</v>
      </c>
      <c r="C40" s="14">
        <f>SUM(C37:C39)</f>
        <v>1748</v>
      </c>
    </row>
    <row r="41" spans="1:3" ht="16.5" thickTop="1" thickBot="1" x14ac:dyDescent="0.3">
      <c r="B41" s="1"/>
      <c r="C41" s="1"/>
    </row>
    <row r="42" spans="1:3" ht="16.5" thickTop="1" thickBot="1" x14ac:dyDescent="0.3">
      <c r="A42" s="25" t="s">
        <v>40</v>
      </c>
      <c r="B42" s="26">
        <f>+B21</f>
        <v>2003</v>
      </c>
      <c r="C42" s="26">
        <f>+C21</f>
        <v>2002</v>
      </c>
    </row>
    <row r="43" spans="1:3" x14ac:dyDescent="0.25">
      <c r="A43" s="19" t="s">
        <v>36</v>
      </c>
      <c r="B43" s="24">
        <f>+B12/B35</f>
        <v>0.17594759007955077</v>
      </c>
      <c r="C43" s="24">
        <f>+C12/C35</f>
        <v>0.19336384439359267</v>
      </c>
    </row>
    <row r="44" spans="1:3" x14ac:dyDescent="0.25">
      <c r="A44" s="4" t="s">
        <v>45</v>
      </c>
      <c r="B44" s="23">
        <f>+B16/B15</f>
        <v>0.35161290322580646</v>
      </c>
      <c r="C44" s="23">
        <f>+C16/C15</f>
        <v>0.34767025089605735</v>
      </c>
    </row>
    <row r="45" spans="1:3" x14ac:dyDescent="0.25">
      <c r="A45" s="4" t="s">
        <v>37</v>
      </c>
      <c r="B45" s="23">
        <f>+B43*(1-B44)</f>
        <v>0.11408214711609584</v>
      </c>
      <c r="C45" s="23">
        <f>+C43*(1-C44)</f>
        <v>0.12613698809904611</v>
      </c>
    </row>
    <row r="46" spans="1:3" x14ac:dyDescent="0.25">
      <c r="A46" s="4"/>
      <c r="B46" s="7"/>
      <c r="C46" s="7"/>
    </row>
    <row r="47" spans="1:3" x14ac:dyDescent="0.25">
      <c r="A47" s="4" t="s">
        <v>38</v>
      </c>
      <c r="B47" s="23">
        <f>+B56</f>
        <v>9.3866892085679332E-2</v>
      </c>
      <c r="C47" s="23">
        <f>+C56</f>
        <v>9.156032906014451E-2</v>
      </c>
    </row>
    <row r="48" spans="1:3" ht="15.75" thickBot="1" x14ac:dyDescent="0.3">
      <c r="A48" s="12" t="s">
        <v>39</v>
      </c>
      <c r="B48" s="14">
        <f>(B45-B47)*B35</f>
        <v>43.200000000000067</v>
      </c>
      <c r="C48" s="14">
        <f>(C45-C47)*C35</f>
        <v>60.44</v>
      </c>
    </row>
    <row r="49" spans="1:3" ht="16.5" thickTop="1" thickBot="1" x14ac:dyDescent="0.3">
      <c r="B49" s="1"/>
      <c r="C49" s="1"/>
    </row>
    <row r="50" spans="1:3" ht="15.75" thickBot="1" x14ac:dyDescent="0.3">
      <c r="A50" s="30" t="s">
        <v>47</v>
      </c>
      <c r="B50" s="31">
        <f>+B42</f>
        <v>2003</v>
      </c>
      <c r="C50" s="31">
        <f>+C42</f>
        <v>2002</v>
      </c>
    </row>
    <row r="51" spans="1:3" x14ac:dyDescent="0.25">
      <c r="A51" s="19" t="s">
        <v>41</v>
      </c>
      <c r="B51" s="24">
        <f>B14/(B38+B39)</f>
        <v>8.0291970802919707E-2</v>
      </c>
      <c r="C51" s="24">
        <f>C14/(C38+C39)</f>
        <v>8.0272108843537415E-2</v>
      </c>
    </row>
    <row r="52" spans="1:3" x14ac:dyDescent="0.25">
      <c r="A52" s="4" t="s">
        <v>42</v>
      </c>
      <c r="B52" s="27">
        <v>0.12</v>
      </c>
      <c r="C52" s="27">
        <v>0.12</v>
      </c>
    </row>
    <row r="53" spans="1:3" x14ac:dyDescent="0.25">
      <c r="A53" s="4" t="s">
        <v>43</v>
      </c>
      <c r="B53" s="23">
        <f>(B38+B39)/B40</f>
        <v>0.38465138043986896</v>
      </c>
      <c r="C53" s="23">
        <f>(C38+C39)/C40</f>
        <v>0.42048054919908467</v>
      </c>
    </row>
    <row r="54" spans="1:3" x14ac:dyDescent="0.25">
      <c r="A54" s="4" t="s">
        <v>44</v>
      </c>
      <c r="B54" s="23">
        <f>1-B53</f>
        <v>0.61534861956013098</v>
      </c>
      <c r="C54" s="23">
        <f t="shared" ref="C54" si="3">1-C53</f>
        <v>0.57951945080091538</v>
      </c>
    </row>
    <row r="55" spans="1:3" x14ac:dyDescent="0.25">
      <c r="A55" s="4" t="s">
        <v>45</v>
      </c>
      <c r="B55" s="23">
        <f>+B44</f>
        <v>0.35161290322580646</v>
      </c>
      <c r="C55" s="23">
        <f>+C44</f>
        <v>0.34767025089605735</v>
      </c>
    </row>
    <row r="56" spans="1:3" ht="15.75" thickBot="1" x14ac:dyDescent="0.3">
      <c r="A56" s="28" t="s">
        <v>46</v>
      </c>
      <c r="B56" s="29">
        <f>+B52*B54+B51*(1-B55)*B53</f>
        <v>9.3866892085679332E-2</v>
      </c>
      <c r="C56" s="29">
        <f>+C52*C54+C51*(1-C55)*C53</f>
        <v>9.156032906014451E-2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&amp;CSUPER CLUB STORES - PERFORMANCE MEASUREMENT</oddHead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jcneves</dc:creator>
  <cp:lastModifiedBy>Docentes do Iseg</cp:lastModifiedBy>
  <cp:lastPrinted>2017-10-18T10:04:04Z</cp:lastPrinted>
  <dcterms:created xsi:type="dcterms:W3CDTF">2017-10-18T09:12:38Z</dcterms:created>
  <dcterms:modified xsi:type="dcterms:W3CDTF">2017-10-18T12:30:40Z</dcterms:modified>
</cp:coreProperties>
</file>