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hdisegutl-my.sharepoint.com/personal/jcneves_iseg_ulisboa_pt/Documents/Teaching-Portuguese/Aulas-ISEG/Planeamento e Controlo Gestao - Licenciatura/Avaliacoes PCG/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" i="1" l="1"/>
  <c r="B124" i="1"/>
  <c r="E85" i="1"/>
  <c r="B71" i="1"/>
  <c r="B70" i="1"/>
  <c r="D88" i="1"/>
  <c r="D87" i="1"/>
  <c r="D86" i="1"/>
  <c r="B77" i="1"/>
  <c r="C89" i="1"/>
  <c r="D89" i="1" l="1"/>
  <c r="B80" i="1"/>
  <c r="B81" i="1" s="1"/>
  <c r="B84" i="1" s="1"/>
  <c r="B90" i="1" s="1"/>
  <c r="E42" i="1"/>
  <c r="E41" i="1"/>
  <c r="E40" i="1"/>
  <c r="E32" i="1"/>
  <c r="E31" i="1"/>
  <c r="E33" i="1" s="1"/>
  <c r="B52" i="1"/>
  <c r="B49" i="1"/>
  <c r="B53" i="1" s="1"/>
  <c r="B43" i="1"/>
  <c r="E43" i="1" s="1"/>
  <c r="B37" i="1"/>
  <c r="E37" i="1" s="1"/>
  <c r="E34" i="1" l="1"/>
  <c r="E35" i="1" s="1"/>
  <c r="E38" i="1"/>
  <c r="E44" i="1" s="1"/>
  <c r="B54" i="1"/>
  <c r="B114" i="1"/>
  <c r="B125" i="1"/>
  <c r="B120" i="1"/>
  <c r="B118" i="1"/>
  <c r="B116" i="1"/>
  <c r="B115" i="1" l="1"/>
  <c r="C16" i="1"/>
  <c r="C23" i="1" s="1"/>
  <c r="D28" i="1"/>
  <c r="C27" i="1"/>
  <c r="B16" i="1"/>
  <c r="B64" i="1" s="1"/>
  <c r="B66" i="1" s="1"/>
  <c r="C83" i="1" s="1"/>
  <c r="D83" i="1" s="1"/>
  <c r="C78" i="1" l="1"/>
  <c r="C29" i="1"/>
  <c r="B32" i="1"/>
  <c r="B117" i="1"/>
  <c r="B119" i="1" s="1"/>
  <c r="B121" i="1" s="1"/>
  <c r="B126" i="1"/>
  <c r="B127" i="1" s="1"/>
  <c r="B22" i="1"/>
  <c r="B23" i="1"/>
  <c r="B21" i="1"/>
  <c r="C21" i="1"/>
  <c r="C22" i="1"/>
  <c r="B31" i="1" l="1"/>
  <c r="B33" i="1" s="1"/>
  <c r="B34" i="1" s="1"/>
  <c r="C77" i="1"/>
  <c r="D78" i="1"/>
  <c r="B50" i="1" l="1"/>
  <c r="C79" i="1"/>
  <c r="D77" i="1"/>
  <c r="B55" i="1"/>
  <c r="B56" i="1" s="1"/>
  <c r="B35" i="1"/>
  <c r="D79" i="1" l="1"/>
  <c r="D80" i="1" s="1"/>
  <c r="D81" i="1" s="1"/>
  <c r="D84" i="1" s="1"/>
  <c r="C80" i="1"/>
  <c r="C81" i="1" s="1"/>
  <c r="C84" i="1" s="1"/>
  <c r="C90" i="1" s="1"/>
  <c r="B38" i="1"/>
  <c r="B44" i="1" l="1"/>
  <c r="B63" i="1"/>
  <c r="D90" i="1"/>
  <c r="E90" i="1" s="1"/>
  <c r="E84" i="1"/>
  <c r="E45" i="1" l="1"/>
  <c r="B58" i="1"/>
</calcChain>
</file>

<file path=xl/sharedStrings.xml><?xml version="1.0" encoding="utf-8"?>
<sst xmlns="http://schemas.openxmlformats.org/spreadsheetml/2006/main" count="119" uniqueCount="102">
  <si>
    <t>Capacidade de lugares por voo</t>
  </si>
  <si>
    <t>Numero médio de passageiros por voo</t>
  </si>
  <si>
    <t>Voos por semana</t>
  </si>
  <si>
    <t>Voos por ano</t>
  </si>
  <si>
    <t>Preço médio de ida</t>
  </si>
  <si>
    <t>Custo de alimentação e bebidas por passageiro</t>
  </si>
  <si>
    <t>Comissões pagas a agentes de viagem</t>
  </si>
  <si>
    <t>Custo anual de leasing do avião</t>
  </si>
  <si>
    <t>Custos anuais com pessoal a tripulação de cabine</t>
  </si>
  <si>
    <t>Custos anuais de terra (manutenção, check-in, movimentação de bagagem, etc.)</t>
  </si>
  <si>
    <t>Custo de combustível por voo*</t>
  </si>
  <si>
    <t>* Assuma que o consumo de combustível é independente do número de passageiros</t>
  </si>
  <si>
    <t>Número de passageiros por voo</t>
  </si>
  <si>
    <t>Preço por voo</t>
  </si>
  <si>
    <t>Custos variáveis</t>
  </si>
  <si>
    <t>Margem de contribuição</t>
  </si>
  <si>
    <t>Custos fixos</t>
  </si>
  <si>
    <t>Nº voos</t>
  </si>
  <si>
    <t>Charter Cima-Rosa</t>
  </si>
  <si>
    <t>Nº voos para o publico</t>
  </si>
  <si>
    <t>Cima-Rose paga por voo</t>
  </si>
  <si>
    <t>Alinea c)</t>
  </si>
  <si>
    <t>Parte 1 – Questões teóricas (máximo 5 linhas de resposta por questão) (3 valores)</t>
  </si>
  <si>
    <t>a) “Os custos futuros são sempre relevantes na tomada de decisão” – Concorda ou não?</t>
  </si>
  <si>
    <t>c) Explique o papel do benchmarking na avaliação da performance dos gestores</t>
  </si>
  <si>
    <t>b) “Os custos históricos são sempre irrelevantes” – Concorda? Explique</t>
  </si>
  <si>
    <t>Parte 3 - Gaules (7 valores)</t>
  </si>
  <si>
    <t>Custos fixos anuais</t>
  </si>
  <si>
    <t>Custo variáveis por menhir</t>
  </si>
  <si>
    <t>Numero médio de Menhirs vendidos por ano</t>
  </si>
  <si>
    <t>Capitais investidos</t>
  </si>
  <si>
    <t>Numero médio de Menhirs</t>
  </si>
  <si>
    <t>Margem de contribuição por menhir</t>
  </si>
  <si>
    <t>Preço de venda objetivo</t>
  </si>
  <si>
    <t>Taxa de custo médio do capital</t>
  </si>
  <si>
    <t>Resultado operacional requerido</t>
  </si>
  <si>
    <t>Taxa de impostos sobre lucros</t>
  </si>
  <si>
    <t>Rendibilidade do capital investido antes de impostos</t>
  </si>
  <si>
    <t>Taxa de rendibilidade do capital investido após impostos</t>
  </si>
  <si>
    <t>Resultado operacional após impostos</t>
  </si>
  <si>
    <t>a) Qual o preço a praticar?</t>
  </si>
  <si>
    <t>EVA</t>
  </si>
  <si>
    <t>Resultado operacional  após impostos</t>
  </si>
  <si>
    <t>b) Qual o EVA</t>
  </si>
  <si>
    <t>Ativo fixo</t>
  </si>
  <si>
    <t>Clientes</t>
  </si>
  <si>
    <t>Inventário</t>
  </si>
  <si>
    <t>Fornecedores</t>
  </si>
  <si>
    <t>Empréstimos bancários correntes</t>
  </si>
  <si>
    <t>Empréstimos bancários não correntes</t>
  </si>
  <si>
    <t>Capital próprio</t>
  </si>
  <si>
    <t>Taxa de juro corrente</t>
  </si>
  <si>
    <t>Taxa de juro não corrente</t>
  </si>
  <si>
    <t>Custo de oportunidade do capital próprio</t>
  </si>
  <si>
    <t>Divisão IDEFIX</t>
  </si>
  <si>
    <t>Gaules</t>
  </si>
  <si>
    <t>Os custos futuros são relevantes sempre que a decisão que vai ser tomada os efecte.</t>
  </si>
  <si>
    <t>Os custos históricos são irrelevantes apenas se forem custos afundados (sunk costs) isto é irrecuperáveis</t>
  </si>
  <si>
    <t>A ASQ - American Society for Quality define benchmarking como o processo de medição e comparação contínua de uma organização relativamente às organizações líderes em qualquer parte do mundo, de modo a obter informação que ajude essa organização a empreender ações destinadas à melhoria da sua performance.</t>
  </si>
  <si>
    <t>Outra definição: Nas palavras de David Todd Kearns, ex-CEO da Xerox, benchmarking é o contínuo processo de mensuração de produtos, serviços e práticas, de modo a confrontar os resultados com os dos concorrentes mais fortes ou com os daqueles que são considerados líderes da indústria.</t>
  </si>
  <si>
    <t>Parte 2 - Air Calabria</t>
  </si>
  <si>
    <t>a) Faça a DR evidenciando margem de contribuição e resultado operacional</t>
  </si>
  <si>
    <t>nº Voos por ano</t>
  </si>
  <si>
    <t>Proveitos por voo</t>
  </si>
  <si>
    <t>Proveitos anuais</t>
  </si>
  <si>
    <t>Por voo</t>
  </si>
  <si>
    <t>Por passageiro</t>
  </si>
  <si>
    <t>Anual</t>
  </si>
  <si>
    <t>Custo alimentação e bebidas</t>
  </si>
  <si>
    <t>Comissões a agentes</t>
  </si>
  <si>
    <t>Custo de combustível (é um custo fixo do voo)</t>
  </si>
  <si>
    <t xml:space="preserve">   Margem de contribuição deixada pelos passageiros</t>
  </si>
  <si>
    <t xml:space="preserve">   Margem de contribuição deixada pelos voos</t>
  </si>
  <si>
    <t>Custos fixos indenpendentemente do nº de voos ou passageiros</t>
  </si>
  <si>
    <t>Leasing do avião</t>
  </si>
  <si>
    <t>Custos de terra</t>
  </si>
  <si>
    <t>Custos de pessoal de cabine</t>
  </si>
  <si>
    <t xml:space="preserve">   Resultado operacional</t>
  </si>
  <si>
    <t xml:space="preserve">   Custos fixos anuais</t>
  </si>
  <si>
    <t>b) caso o preço passasse para 480€ e o numero de passageiros para 212:</t>
  </si>
  <si>
    <t>Nº passagerios</t>
  </si>
  <si>
    <t>Preço por passageiro</t>
  </si>
  <si>
    <t>Acréscimo dos proveitos</t>
  </si>
  <si>
    <t xml:space="preserve">   Custos variáveis do voo</t>
  </si>
  <si>
    <t>Alimentação e bebidas</t>
  </si>
  <si>
    <t>Acrescimo dos custos variáveis</t>
  </si>
  <si>
    <t>Acréscimo da margem e do lucro</t>
  </si>
  <si>
    <t>a)</t>
  </si>
  <si>
    <t>b)</t>
  </si>
  <si>
    <t>Então o resultado operacional passaria para</t>
  </si>
  <si>
    <t>A proposta do marketing deve ser aceite.</t>
  </si>
  <si>
    <t>Margem de contribuição por voo em média</t>
  </si>
  <si>
    <t>Margem de contribuição por voo  prestado a Cima-Rosa</t>
  </si>
  <si>
    <t>Do ponto de vista qualitativo, depende da estratégia da empresa e do posicionamento que quer ter.</t>
  </si>
  <si>
    <t>Alternativa:</t>
  </si>
  <si>
    <t>Cima-Rose</t>
  </si>
  <si>
    <t>Total</t>
  </si>
  <si>
    <t>184 voos</t>
  </si>
  <si>
    <t>Em termos de margem é mais rentável e diminui o risco. Do ponto de vista quantitativo é de aceitar. No entanto 24.000€ apenas.</t>
  </si>
  <si>
    <t>Ganho liquido anual</t>
  </si>
  <si>
    <t xml:space="preserve">   Acréscimo do resultado</t>
  </si>
  <si>
    <t>Do ponto de vista quantativo, se a procura puder aumentar dado que a capacidade de voo são 360 e a média está em 200 passageiros, caso alugar em charter perde este potencial.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</si>
</sst>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%"/>
    <numFmt numFmtId="166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mbria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9" fontId="3" fillId="0" borderId="1" xfId="0" applyNumberFormat="1" applyFont="1" applyBorder="1"/>
    <xf numFmtId="164" fontId="3" fillId="0" borderId="0" xfId="0" applyNumberFormat="1" applyFont="1"/>
    <xf numFmtId="165" fontId="3" fillId="0" borderId="0" xfId="2" applyNumberFormat="1" applyFont="1"/>
    <xf numFmtId="0" fontId="4" fillId="0" borderId="0" xfId="0" applyFont="1" applyAlignment="1">
      <alignment horizontal="justify" vertical="center"/>
    </xf>
    <xf numFmtId="3" fontId="3" fillId="0" borderId="0" xfId="0" applyNumberFormat="1" applyFont="1"/>
    <xf numFmtId="165" fontId="3" fillId="0" borderId="0" xfId="0" applyNumberFormat="1" applyFont="1"/>
    <xf numFmtId="0" fontId="5" fillId="0" borderId="0" xfId="0" applyFont="1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164" fontId="5" fillId="0" borderId="0" xfId="0" applyNumberFormat="1" applyFont="1"/>
    <xf numFmtId="166" fontId="3" fillId="0" borderId="0" xfId="0" applyNumberFormat="1" applyFont="1"/>
    <xf numFmtId="10" fontId="3" fillId="0" borderId="0" xfId="2" applyNumberFormat="1" applyFont="1"/>
    <xf numFmtId="9" fontId="3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164" fontId="5" fillId="0" borderId="0" xfId="1" applyNumberFormat="1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9" fontId="3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topLeftCell="A112" workbookViewId="0">
      <selection activeCell="B114" sqref="B114"/>
    </sheetView>
  </sheetViews>
  <sheetFormatPr defaultRowHeight="15" x14ac:dyDescent="0.25"/>
  <cols>
    <col min="1" max="1" width="57" style="1" customWidth="1"/>
    <col min="2" max="2" width="15.140625" style="1" bestFit="1" customWidth="1"/>
    <col min="3" max="3" width="12.7109375" style="1" bestFit="1" customWidth="1"/>
    <col min="4" max="4" width="12.85546875" style="1" bestFit="1" customWidth="1"/>
    <col min="5" max="5" width="12.42578125" style="1" bestFit="1" customWidth="1"/>
    <col min="6" max="6" width="11.7109375" bestFit="1" customWidth="1"/>
    <col min="7" max="7" width="12.7109375" bestFit="1" customWidth="1"/>
  </cols>
  <sheetData>
    <row r="1" spans="1:3" x14ac:dyDescent="0.25">
      <c r="A1" s="10" t="s">
        <v>22</v>
      </c>
    </row>
    <row r="2" spans="1:3" x14ac:dyDescent="0.25">
      <c r="A2" s="10" t="s">
        <v>23</v>
      </c>
    </row>
    <row r="3" spans="1:3" x14ac:dyDescent="0.25">
      <c r="A3" s="1" t="s">
        <v>56</v>
      </c>
    </row>
    <row r="5" spans="1:3" x14ac:dyDescent="0.25">
      <c r="A5" s="10" t="s">
        <v>25</v>
      </c>
    </row>
    <row r="6" spans="1:3" x14ac:dyDescent="0.25">
      <c r="A6" s="1" t="s">
        <v>57</v>
      </c>
    </row>
    <row r="8" spans="1:3" x14ac:dyDescent="0.25">
      <c r="A8" s="10" t="s">
        <v>24</v>
      </c>
    </row>
    <row r="9" spans="1:3" ht="58.5" customHeight="1" x14ac:dyDescent="0.25">
      <c r="A9" s="20" t="s">
        <v>58</v>
      </c>
      <c r="B9" s="20"/>
      <c r="C9" s="20"/>
    </row>
    <row r="10" spans="1:3" ht="63.75" customHeight="1" x14ac:dyDescent="0.25">
      <c r="A10" s="20" t="s">
        <v>59</v>
      </c>
      <c r="B10" s="20"/>
      <c r="C10" s="20"/>
    </row>
    <row r="11" spans="1:3" x14ac:dyDescent="0.25">
      <c r="A11" s="14" t="s">
        <v>60</v>
      </c>
    </row>
    <row r="12" spans="1:3" x14ac:dyDescent="0.25">
      <c r="A12" s="10" t="s">
        <v>61</v>
      </c>
    </row>
    <row r="13" spans="1:3" x14ac:dyDescent="0.25">
      <c r="A13" s="2" t="s">
        <v>0</v>
      </c>
      <c r="B13" s="2">
        <v>360</v>
      </c>
      <c r="C13" s="2">
        <v>360</v>
      </c>
    </row>
    <row r="14" spans="1:3" x14ac:dyDescent="0.25">
      <c r="A14" s="2" t="s">
        <v>1</v>
      </c>
      <c r="B14" s="2">
        <v>200</v>
      </c>
      <c r="C14" s="2">
        <v>200</v>
      </c>
    </row>
    <row r="15" spans="1:3" x14ac:dyDescent="0.25">
      <c r="A15" s="2" t="s">
        <v>2</v>
      </c>
      <c r="B15" s="2">
        <v>4</v>
      </c>
      <c r="C15" s="2">
        <v>4</v>
      </c>
    </row>
    <row r="16" spans="1:3" x14ac:dyDescent="0.25">
      <c r="A16" s="2" t="s">
        <v>3</v>
      </c>
      <c r="B16" s="2">
        <f>52*4</f>
        <v>208</v>
      </c>
      <c r="C16" s="2">
        <f>52*4</f>
        <v>208</v>
      </c>
    </row>
    <row r="17" spans="1:5" x14ac:dyDescent="0.25">
      <c r="A17" s="2" t="s">
        <v>4</v>
      </c>
      <c r="B17" s="3">
        <v>500</v>
      </c>
      <c r="C17" s="3">
        <v>500</v>
      </c>
    </row>
    <row r="18" spans="1:5" x14ac:dyDescent="0.25">
      <c r="A18" s="2" t="s">
        <v>10</v>
      </c>
      <c r="B18" s="3">
        <v>14000</v>
      </c>
      <c r="C18" s="3">
        <v>14000</v>
      </c>
    </row>
    <row r="19" spans="1:5" x14ac:dyDescent="0.25">
      <c r="A19" s="2" t="s">
        <v>5</v>
      </c>
      <c r="B19" s="3">
        <v>20</v>
      </c>
      <c r="C19" s="3">
        <v>20</v>
      </c>
    </row>
    <row r="20" spans="1:5" x14ac:dyDescent="0.25">
      <c r="A20" s="2" t="s">
        <v>6</v>
      </c>
      <c r="B20" s="4">
        <v>0.08</v>
      </c>
      <c r="C20" s="4">
        <v>0.08</v>
      </c>
    </row>
    <row r="21" spans="1:5" x14ac:dyDescent="0.25">
      <c r="A21" s="2" t="s">
        <v>7</v>
      </c>
      <c r="B21" s="3">
        <f>53000*B16</f>
        <v>11024000</v>
      </c>
      <c r="C21" s="3">
        <f>53000*C16</f>
        <v>11024000</v>
      </c>
    </row>
    <row r="22" spans="1:5" ht="25.5" x14ac:dyDescent="0.25">
      <c r="A22" s="12" t="s">
        <v>9</v>
      </c>
      <c r="B22" s="3">
        <f>7000*B16</f>
        <v>1456000</v>
      </c>
      <c r="C22" s="3">
        <f>7000*C16</f>
        <v>1456000</v>
      </c>
    </row>
    <row r="23" spans="1:5" x14ac:dyDescent="0.25">
      <c r="A23" s="2" t="s">
        <v>8</v>
      </c>
      <c r="B23" s="3">
        <f>4000*B16</f>
        <v>832000</v>
      </c>
      <c r="C23" s="3">
        <f>4000*C16</f>
        <v>832000</v>
      </c>
    </row>
    <row r="24" spans="1:5" x14ac:dyDescent="0.25">
      <c r="A24" s="19" t="s">
        <v>11</v>
      </c>
      <c r="B24" s="19"/>
    </row>
    <row r="25" spans="1:5" x14ac:dyDescent="0.25">
      <c r="B25" s="10" t="s">
        <v>87</v>
      </c>
      <c r="C25" s="10"/>
      <c r="D25" s="10"/>
      <c r="E25" s="10" t="s">
        <v>88</v>
      </c>
    </row>
    <row r="26" spans="1:5" x14ac:dyDescent="0.25">
      <c r="B26" s="13" t="s">
        <v>67</v>
      </c>
      <c r="C26" s="13" t="s">
        <v>65</v>
      </c>
      <c r="D26" s="13" t="s">
        <v>66</v>
      </c>
    </row>
    <row r="27" spans="1:5" x14ac:dyDescent="0.25">
      <c r="A27" s="1" t="s">
        <v>12</v>
      </c>
      <c r="C27" s="1">
        <f>+B14</f>
        <v>200</v>
      </c>
      <c r="E27" s="1">
        <v>212</v>
      </c>
    </row>
    <row r="28" spans="1:5" x14ac:dyDescent="0.25">
      <c r="A28" s="1" t="s">
        <v>13</v>
      </c>
      <c r="D28" s="5">
        <f>+B17</f>
        <v>500</v>
      </c>
      <c r="E28" s="1">
        <v>480</v>
      </c>
    </row>
    <row r="29" spans="1:5" x14ac:dyDescent="0.25">
      <c r="A29" s="1" t="s">
        <v>63</v>
      </c>
      <c r="C29" s="5">
        <f>+C27*D28</f>
        <v>100000</v>
      </c>
    </row>
    <row r="30" spans="1:5" x14ac:dyDescent="0.25">
      <c r="A30" s="1" t="s">
        <v>62</v>
      </c>
      <c r="B30" s="16">
        <v>208</v>
      </c>
      <c r="C30" s="5"/>
    </row>
    <row r="31" spans="1:5" x14ac:dyDescent="0.25">
      <c r="A31" s="10" t="s">
        <v>64</v>
      </c>
      <c r="B31" s="15">
        <f>+C29*B30</f>
        <v>20800000</v>
      </c>
      <c r="C31" s="5"/>
      <c r="E31" s="15">
        <f>+E27*E28*B30</f>
        <v>21166080</v>
      </c>
    </row>
    <row r="32" spans="1:5" x14ac:dyDescent="0.25">
      <c r="A32" s="1" t="s">
        <v>68</v>
      </c>
      <c r="B32" s="5">
        <f>+D32*C27*B30</f>
        <v>832000</v>
      </c>
      <c r="C32" s="5"/>
      <c r="D32" s="5">
        <v>20</v>
      </c>
      <c r="E32" s="5">
        <f>+E27*B30*D32</f>
        <v>881920</v>
      </c>
    </row>
    <row r="33" spans="1:6" x14ac:dyDescent="0.25">
      <c r="A33" s="1" t="s">
        <v>69</v>
      </c>
      <c r="B33" s="5">
        <f>+D33*B31</f>
        <v>1664000</v>
      </c>
      <c r="D33" s="18">
        <v>0.08</v>
      </c>
      <c r="E33" s="5">
        <f>+D33*E31</f>
        <v>1693286.4000000001</v>
      </c>
      <c r="F33" s="24"/>
    </row>
    <row r="34" spans="1:6" x14ac:dyDescent="0.25">
      <c r="A34" s="1" t="s">
        <v>83</v>
      </c>
      <c r="B34" s="5">
        <f>+B32+B33</f>
        <v>2496000</v>
      </c>
      <c r="C34" s="5"/>
      <c r="E34" s="5">
        <f>+E32+E33</f>
        <v>2575206.4000000004</v>
      </c>
      <c r="F34" s="24"/>
    </row>
    <row r="35" spans="1:6" x14ac:dyDescent="0.25">
      <c r="A35" s="10" t="s">
        <v>71</v>
      </c>
      <c r="B35" s="15">
        <f>+B31-B34</f>
        <v>18304000</v>
      </c>
      <c r="C35" s="5"/>
      <c r="E35" s="15">
        <f>+E31-E34</f>
        <v>18590873.600000001</v>
      </c>
    </row>
    <row r="36" spans="1:6" x14ac:dyDescent="0.25">
      <c r="A36" s="10"/>
      <c r="B36" s="15"/>
      <c r="C36" s="5"/>
    </row>
    <row r="37" spans="1:6" x14ac:dyDescent="0.25">
      <c r="A37" s="1" t="s">
        <v>70</v>
      </c>
      <c r="B37" s="5">
        <f>+C37*B30</f>
        <v>2912000</v>
      </c>
      <c r="C37" s="5">
        <v>14000</v>
      </c>
      <c r="D37" s="5">
        <v>14000</v>
      </c>
      <c r="E37" s="5">
        <f>+B37</f>
        <v>2912000</v>
      </c>
    </row>
    <row r="38" spans="1:6" x14ac:dyDescent="0.25">
      <c r="A38" s="10" t="s">
        <v>72</v>
      </c>
      <c r="B38" s="15">
        <f>+B35-B37</f>
        <v>15392000</v>
      </c>
      <c r="C38" s="5"/>
      <c r="E38" s="15">
        <f>+E35-E37</f>
        <v>15678873.600000001</v>
      </c>
    </row>
    <row r="39" spans="1:6" x14ac:dyDescent="0.25">
      <c r="A39" s="10" t="s">
        <v>73</v>
      </c>
      <c r="B39" s="15"/>
      <c r="C39" s="5"/>
    </row>
    <row r="40" spans="1:6" x14ac:dyDescent="0.25">
      <c r="A40" s="1" t="s">
        <v>74</v>
      </c>
      <c r="B40" s="5">
        <v>11024000</v>
      </c>
      <c r="C40" s="5"/>
      <c r="E40" s="5">
        <f>+B40</f>
        <v>11024000</v>
      </c>
    </row>
    <row r="41" spans="1:6" x14ac:dyDescent="0.25">
      <c r="A41" s="1" t="s">
        <v>75</v>
      </c>
      <c r="B41" s="5">
        <v>1456000</v>
      </c>
      <c r="C41" s="5"/>
      <c r="E41" s="5">
        <f t="shared" ref="E41:E43" si="0">+B41</f>
        <v>1456000</v>
      </c>
    </row>
    <row r="42" spans="1:6" x14ac:dyDescent="0.25">
      <c r="A42" s="1" t="s">
        <v>76</v>
      </c>
      <c r="B42" s="5">
        <v>832000</v>
      </c>
      <c r="C42" s="5"/>
      <c r="E42" s="5">
        <f t="shared" si="0"/>
        <v>832000</v>
      </c>
    </row>
    <row r="43" spans="1:6" x14ac:dyDescent="0.25">
      <c r="A43" s="1" t="s">
        <v>78</v>
      </c>
      <c r="B43" s="5">
        <f>SUM(B40:B42)</f>
        <v>13312000</v>
      </c>
      <c r="C43" s="5"/>
      <c r="E43" s="5">
        <f t="shared" si="0"/>
        <v>13312000</v>
      </c>
    </row>
    <row r="44" spans="1:6" x14ac:dyDescent="0.25">
      <c r="A44" s="10" t="s">
        <v>77</v>
      </c>
      <c r="B44" s="15">
        <f>+B38-B43</f>
        <v>2080000</v>
      </c>
      <c r="C44" s="5"/>
      <c r="E44" s="15">
        <f>+E38-E43</f>
        <v>2366873.6000000015</v>
      </c>
    </row>
    <row r="45" spans="1:6" x14ac:dyDescent="0.25">
      <c r="A45" s="10" t="s">
        <v>100</v>
      </c>
      <c r="B45" s="15"/>
      <c r="C45" s="5"/>
      <c r="E45" s="25">
        <f>+E44-B44</f>
        <v>286873.60000000149</v>
      </c>
    </row>
    <row r="46" spans="1:6" x14ac:dyDescent="0.25">
      <c r="A46" s="10" t="s">
        <v>79</v>
      </c>
      <c r="B46" s="15"/>
      <c r="C46" s="5"/>
    </row>
    <row r="47" spans="1:6" x14ac:dyDescent="0.25">
      <c r="A47" s="1" t="s">
        <v>80</v>
      </c>
      <c r="B47" s="1">
        <v>212</v>
      </c>
    </row>
    <row r="48" spans="1:6" x14ac:dyDescent="0.25">
      <c r="A48" s="1" t="s">
        <v>81</v>
      </c>
      <c r="B48" s="5">
        <v>480</v>
      </c>
    </row>
    <row r="49" spans="1:3" x14ac:dyDescent="0.25">
      <c r="A49" s="1" t="s">
        <v>64</v>
      </c>
      <c r="B49" s="5">
        <f>+B47*B48*B30</f>
        <v>21166080</v>
      </c>
    </row>
    <row r="50" spans="1:3" x14ac:dyDescent="0.25">
      <c r="A50" s="10" t="s">
        <v>82</v>
      </c>
      <c r="B50" s="15">
        <f>+B49-B31</f>
        <v>366080</v>
      </c>
      <c r="C50" s="26"/>
    </row>
    <row r="51" spans="1:3" x14ac:dyDescent="0.25">
      <c r="C51" s="5"/>
    </row>
    <row r="52" spans="1:3" x14ac:dyDescent="0.25">
      <c r="A52" s="1" t="s">
        <v>84</v>
      </c>
      <c r="B52" s="5">
        <f>+D32*B47*B30</f>
        <v>881920</v>
      </c>
      <c r="C52" s="5"/>
    </row>
    <row r="53" spans="1:3" x14ac:dyDescent="0.25">
      <c r="A53" s="1" t="s">
        <v>69</v>
      </c>
      <c r="B53" s="5">
        <f>+D33*B49</f>
        <v>1693286.4000000001</v>
      </c>
      <c r="C53" s="5"/>
    </row>
    <row r="54" spans="1:3" x14ac:dyDescent="0.25">
      <c r="A54" s="1" t="s">
        <v>14</v>
      </c>
      <c r="B54" s="5">
        <f>+B52+B53</f>
        <v>2575206.4000000004</v>
      </c>
      <c r="C54" s="5"/>
    </row>
    <row r="55" spans="1:3" x14ac:dyDescent="0.25">
      <c r="A55" s="10" t="s">
        <v>85</v>
      </c>
      <c r="B55" s="15">
        <f>+B54-B34</f>
        <v>79206.400000000373</v>
      </c>
      <c r="C55" s="5"/>
    </row>
    <row r="56" spans="1:3" x14ac:dyDescent="0.25">
      <c r="A56" s="10" t="s">
        <v>86</v>
      </c>
      <c r="B56" s="15">
        <f>+B50-B55</f>
        <v>286873.59999999963</v>
      </c>
      <c r="C56" s="5"/>
    </row>
    <row r="57" spans="1:3" x14ac:dyDescent="0.25">
      <c r="B57" s="5"/>
      <c r="C57" s="5"/>
    </row>
    <row r="58" spans="1:3" x14ac:dyDescent="0.25">
      <c r="A58" s="1" t="s">
        <v>89</v>
      </c>
      <c r="B58" s="5">
        <f>+B56+B44</f>
        <v>2366873.5999999996</v>
      </c>
    </row>
    <row r="59" spans="1:3" x14ac:dyDescent="0.25">
      <c r="A59" s="1" t="s">
        <v>90</v>
      </c>
      <c r="B59" s="5"/>
    </row>
    <row r="60" spans="1:3" x14ac:dyDescent="0.25">
      <c r="B60" s="5"/>
    </row>
    <row r="61" spans="1:3" x14ac:dyDescent="0.25">
      <c r="B61" s="5"/>
    </row>
    <row r="62" spans="1:3" x14ac:dyDescent="0.25">
      <c r="A62" s="10" t="s">
        <v>21</v>
      </c>
    </row>
    <row r="63" spans="1:3" x14ac:dyDescent="0.25">
      <c r="A63" s="10" t="s">
        <v>91</v>
      </c>
      <c r="B63" s="21">
        <f>+B38/B30</f>
        <v>74000</v>
      </c>
    </row>
    <row r="64" spans="1:3" x14ac:dyDescent="0.25">
      <c r="A64" s="1" t="s">
        <v>17</v>
      </c>
      <c r="B64" s="1">
        <f>+B16</f>
        <v>208</v>
      </c>
    </row>
    <row r="65" spans="1:5" x14ac:dyDescent="0.25">
      <c r="A65" s="1" t="s">
        <v>18</v>
      </c>
      <c r="B65" s="1">
        <v>24</v>
      </c>
    </row>
    <row r="66" spans="1:5" x14ac:dyDescent="0.25">
      <c r="A66" s="1" t="s">
        <v>19</v>
      </c>
      <c r="B66" s="1">
        <f>+B64-B65</f>
        <v>184</v>
      </c>
    </row>
    <row r="68" spans="1:5" x14ac:dyDescent="0.25">
      <c r="A68" s="10" t="s">
        <v>92</v>
      </c>
    </row>
    <row r="69" spans="1:5" x14ac:dyDescent="0.25">
      <c r="A69" s="1" t="s">
        <v>20</v>
      </c>
      <c r="B69" s="5">
        <v>75000</v>
      </c>
    </row>
    <row r="70" spans="1:5" x14ac:dyDescent="0.25">
      <c r="A70" s="1" t="s">
        <v>99</v>
      </c>
      <c r="B70" s="5">
        <f>+B69-B63</f>
        <v>1000</v>
      </c>
    </row>
    <row r="71" spans="1:5" x14ac:dyDescent="0.25">
      <c r="A71" s="10" t="s">
        <v>99</v>
      </c>
      <c r="B71" s="15">
        <f>+B70*B65</f>
        <v>24000</v>
      </c>
      <c r="C71" s="5"/>
    </row>
    <row r="72" spans="1:5" x14ac:dyDescent="0.25">
      <c r="A72" s="1" t="s">
        <v>98</v>
      </c>
      <c r="B72" s="5"/>
    </row>
    <row r="73" spans="1:5" ht="30.75" customHeight="1" x14ac:dyDescent="0.25">
      <c r="A73" s="20" t="s">
        <v>101</v>
      </c>
      <c r="B73" s="20"/>
      <c r="C73" s="20"/>
      <c r="D73" s="20"/>
    </row>
    <row r="74" spans="1:5" x14ac:dyDescent="0.25">
      <c r="A74" s="1" t="s">
        <v>93</v>
      </c>
      <c r="B74" s="5"/>
    </row>
    <row r="75" spans="1:5" x14ac:dyDescent="0.25">
      <c r="B75" s="5"/>
    </row>
    <row r="76" spans="1:5" x14ac:dyDescent="0.25">
      <c r="A76" s="1" t="s">
        <v>94</v>
      </c>
      <c r="B76" s="22" t="s">
        <v>95</v>
      </c>
      <c r="C76" s="23" t="s">
        <v>97</v>
      </c>
      <c r="D76" s="23" t="s">
        <v>96</v>
      </c>
    </row>
    <row r="77" spans="1:5" x14ac:dyDescent="0.25">
      <c r="A77" s="10" t="s">
        <v>64</v>
      </c>
      <c r="B77" s="15">
        <f>+B69*B65</f>
        <v>1800000</v>
      </c>
      <c r="C77" s="15">
        <f>+C29*B66</f>
        <v>18400000</v>
      </c>
      <c r="D77" s="15">
        <f>+B77+C77</f>
        <v>20200000</v>
      </c>
      <c r="E77" s="5"/>
    </row>
    <row r="78" spans="1:5" x14ac:dyDescent="0.25">
      <c r="A78" s="1" t="s">
        <v>68</v>
      </c>
      <c r="B78" s="5">
        <v>0</v>
      </c>
      <c r="C78" s="5">
        <f>+D32*C27*B66</f>
        <v>736000</v>
      </c>
      <c r="D78" s="5">
        <f t="shared" ref="D78:D79" si="1">+B78+C78</f>
        <v>736000</v>
      </c>
    </row>
    <row r="79" spans="1:5" x14ac:dyDescent="0.25">
      <c r="A79" s="1" t="s">
        <v>69</v>
      </c>
      <c r="B79" s="5">
        <v>0</v>
      </c>
      <c r="C79" s="5">
        <f>+C77*D33</f>
        <v>1472000</v>
      </c>
      <c r="D79" s="5">
        <f t="shared" si="1"/>
        <v>1472000</v>
      </c>
    </row>
    <row r="80" spans="1:5" x14ac:dyDescent="0.25">
      <c r="A80" s="1" t="s">
        <v>83</v>
      </c>
      <c r="B80" s="5">
        <f>+B78+B79</f>
        <v>0</v>
      </c>
      <c r="C80" s="5">
        <f t="shared" ref="C80:D80" si="2">+C78+C79</f>
        <v>2208000</v>
      </c>
      <c r="D80" s="5">
        <f t="shared" si="2"/>
        <v>2208000</v>
      </c>
    </row>
    <row r="81" spans="1:5" x14ac:dyDescent="0.25">
      <c r="A81" s="10" t="s">
        <v>71</v>
      </c>
      <c r="B81" s="15">
        <f>+B77-B80</f>
        <v>1800000</v>
      </c>
      <c r="C81" s="15">
        <f t="shared" ref="C81:D81" si="3">+C77-C80</f>
        <v>16192000</v>
      </c>
      <c r="D81" s="15">
        <f t="shared" si="3"/>
        <v>17992000</v>
      </c>
    </row>
    <row r="82" spans="1:5" x14ac:dyDescent="0.25">
      <c r="A82" s="10"/>
      <c r="B82" s="15"/>
      <c r="C82" s="15"/>
      <c r="D82" s="15"/>
    </row>
    <row r="83" spans="1:5" x14ac:dyDescent="0.25">
      <c r="A83" s="1" t="s">
        <v>70</v>
      </c>
      <c r="B83" s="5">
        <v>0</v>
      </c>
      <c r="C83" s="5">
        <f>+C37*B66</f>
        <v>2576000</v>
      </c>
      <c r="D83" s="5">
        <f>+B83+C83</f>
        <v>2576000</v>
      </c>
    </row>
    <row r="84" spans="1:5" x14ac:dyDescent="0.25">
      <c r="A84" s="10" t="s">
        <v>72</v>
      </c>
      <c r="B84" s="15">
        <f>+B81-B83</f>
        <v>1800000</v>
      </c>
      <c r="C84" s="15">
        <f t="shared" ref="C84:D84" si="4">+C81-C83</f>
        <v>13616000</v>
      </c>
      <c r="D84" s="15">
        <f t="shared" si="4"/>
        <v>15416000</v>
      </c>
      <c r="E84" s="15">
        <f>+D84-B38</f>
        <v>24000</v>
      </c>
    </row>
    <row r="85" spans="1:5" x14ac:dyDescent="0.25">
      <c r="A85" s="10" t="s">
        <v>73</v>
      </c>
      <c r="B85" s="15"/>
      <c r="E85" s="6">
        <f>+E84/D77</f>
        <v>1.1881188118811881E-3</v>
      </c>
    </row>
    <row r="86" spans="1:5" x14ac:dyDescent="0.25">
      <c r="A86" s="1" t="s">
        <v>74</v>
      </c>
      <c r="B86" s="5"/>
      <c r="C86" s="5">
        <v>11024000</v>
      </c>
      <c r="D86" s="5">
        <f>+C86</f>
        <v>11024000</v>
      </c>
    </row>
    <row r="87" spans="1:5" x14ac:dyDescent="0.25">
      <c r="A87" s="1" t="s">
        <v>75</v>
      </c>
      <c r="B87" s="5"/>
      <c r="C87" s="5">
        <v>1456000</v>
      </c>
      <c r="D87" s="5">
        <f>+C87</f>
        <v>1456000</v>
      </c>
    </row>
    <row r="88" spans="1:5" x14ac:dyDescent="0.25">
      <c r="A88" s="1" t="s">
        <v>76</v>
      </c>
      <c r="B88" s="5"/>
      <c r="C88" s="5">
        <v>832000</v>
      </c>
      <c r="D88" s="5">
        <f>+C88</f>
        <v>832000</v>
      </c>
    </row>
    <row r="89" spans="1:5" x14ac:dyDescent="0.25">
      <c r="A89" s="10" t="s">
        <v>78</v>
      </c>
      <c r="B89" s="15"/>
      <c r="C89" s="15">
        <f>SUM(C86:C88)</f>
        <v>13312000</v>
      </c>
      <c r="D89" s="15">
        <f t="shared" ref="D89" si="5">SUM(D86:D88)</f>
        <v>13312000</v>
      </c>
    </row>
    <row r="90" spans="1:5" x14ac:dyDescent="0.25">
      <c r="A90" s="10" t="s">
        <v>77</v>
      </c>
      <c r="B90" s="15">
        <f>+B84-B89</f>
        <v>1800000</v>
      </c>
      <c r="C90" s="15">
        <f t="shared" ref="C90:D90" si="6">+C84-C89</f>
        <v>304000</v>
      </c>
      <c r="D90" s="15">
        <f t="shared" si="6"/>
        <v>2104000</v>
      </c>
      <c r="E90" s="5">
        <f>+D90-B44</f>
        <v>24000</v>
      </c>
    </row>
    <row r="91" spans="1:5" x14ac:dyDescent="0.25">
      <c r="B91" s="5"/>
    </row>
    <row r="92" spans="1:5" x14ac:dyDescent="0.25">
      <c r="B92" s="5"/>
    </row>
    <row r="93" spans="1:5" ht="15.75" x14ac:dyDescent="0.25">
      <c r="A93" s="7" t="s">
        <v>26</v>
      </c>
      <c r="B93" s="5"/>
    </row>
    <row r="94" spans="1:5" x14ac:dyDescent="0.25">
      <c r="A94" s="11" t="s">
        <v>54</v>
      </c>
      <c r="B94" s="5"/>
    </row>
    <row r="95" spans="1:5" x14ac:dyDescent="0.25">
      <c r="A95" s="1" t="s">
        <v>27</v>
      </c>
      <c r="B95" s="5">
        <v>1000000</v>
      </c>
    </row>
    <row r="96" spans="1:5" x14ac:dyDescent="0.25">
      <c r="A96" s="1" t="s">
        <v>28</v>
      </c>
      <c r="B96" s="5">
        <v>300</v>
      </c>
    </row>
    <row r="97" spans="1:3" x14ac:dyDescent="0.25">
      <c r="A97" s="1" t="s">
        <v>29</v>
      </c>
      <c r="B97" s="8">
        <v>10000</v>
      </c>
    </row>
    <row r="98" spans="1:3" x14ac:dyDescent="0.25">
      <c r="A98" s="1" t="s">
        <v>44</v>
      </c>
      <c r="B98" s="5">
        <v>1200000</v>
      </c>
    </row>
    <row r="99" spans="1:3" x14ac:dyDescent="0.25">
      <c r="A99" s="1" t="s">
        <v>45</v>
      </c>
      <c r="B99" s="5">
        <v>350000</v>
      </c>
    </row>
    <row r="100" spans="1:3" x14ac:dyDescent="0.25">
      <c r="A100" s="1" t="s">
        <v>46</v>
      </c>
      <c r="B100" s="5">
        <v>300000</v>
      </c>
    </row>
    <row r="101" spans="1:3" x14ac:dyDescent="0.25">
      <c r="A101" s="1" t="s">
        <v>47</v>
      </c>
      <c r="B101" s="5">
        <v>250000</v>
      </c>
      <c r="C101" s="5"/>
    </row>
    <row r="102" spans="1:3" x14ac:dyDescent="0.25">
      <c r="A102" s="11" t="s">
        <v>55</v>
      </c>
      <c r="B102" s="8"/>
    </row>
    <row r="103" spans="1:3" x14ac:dyDescent="0.25">
      <c r="A103" s="1" t="s">
        <v>48</v>
      </c>
      <c r="B103" s="8">
        <v>2000000</v>
      </c>
    </row>
    <row r="104" spans="1:3" x14ac:dyDescent="0.25">
      <c r="A104" s="1" t="s">
        <v>51</v>
      </c>
      <c r="B104" s="6">
        <v>0.04</v>
      </c>
    </row>
    <row r="105" spans="1:3" x14ac:dyDescent="0.25">
      <c r="A105" s="1" t="s">
        <v>49</v>
      </c>
      <c r="B105" s="8">
        <v>3000000</v>
      </c>
    </row>
    <row r="106" spans="1:3" x14ac:dyDescent="0.25">
      <c r="A106" s="1" t="s">
        <v>52</v>
      </c>
      <c r="B106" s="6">
        <v>0.05</v>
      </c>
    </row>
    <row r="107" spans="1:3" x14ac:dyDescent="0.25">
      <c r="A107" s="1" t="s">
        <v>50</v>
      </c>
      <c r="B107" s="8">
        <v>5500000</v>
      </c>
    </row>
    <row r="108" spans="1:3" x14ac:dyDescent="0.25">
      <c r="A108" s="1" t="s">
        <v>53</v>
      </c>
      <c r="B108" s="6">
        <v>0.15</v>
      </c>
    </row>
    <row r="109" spans="1:3" x14ac:dyDescent="0.25">
      <c r="A109" s="1" t="s">
        <v>36</v>
      </c>
      <c r="B109" s="6">
        <v>0.25</v>
      </c>
    </row>
    <row r="110" spans="1:3" x14ac:dyDescent="0.25">
      <c r="B110" s="6"/>
      <c r="C110" s="17"/>
    </row>
    <row r="111" spans="1:3" x14ac:dyDescent="0.25">
      <c r="A111" s="10" t="s">
        <v>40</v>
      </c>
      <c r="B111" s="6"/>
    </row>
    <row r="112" spans="1:3" x14ac:dyDescent="0.25">
      <c r="A112" s="1" t="s">
        <v>37</v>
      </c>
      <c r="B112" s="9">
        <v>0.2</v>
      </c>
    </row>
    <row r="113" spans="1:2" x14ac:dyDescent="0.25">
      <c r="A113" s="1" t="s">
        <v>38</v>
      </c>
      <c r="B113" s="6">
        <f>+B112*(1-B109)</f>
        <v>0.15000000000000002</v>
      </c>
    </row>
    <row r="114" spans="1:2" x14ac:dyDescent="0.25">
      <c r="A114" s="1" t="s">
        <v>30</v>
      </c>
      <c r="B114" s="5">
        <f>SUM(B98:B100)-B101</f>
        <v>1600000</v>
      </c>
    </row>
    <row r="115" spans="1:2" x14ac:dyDescent="0.25">
      <c r="A115" s="1" t="s">
        <v>39</v>
      </c>
      <c r="B115" s="5">
        <f>+B114*B113</f>
        <v>240000.00000000003</v>
      </c>
    </row>
    <row r="116" spans="1:2" x14ac:dyDescent="0.25">
      <c r="A116" s="1" t="s">
        <v>16</v>
      </c>
      <c r="B116" s="5">
        <f>+B95</f>
        <v>1000000</v>
      </c>
    </row>
    <row r="117" spans="1:2" x14ac:dyDescent="0.25">
      <c r="A117" s="1" t="s">
        <v>15</v>
      </c>
      <c r="B117" s="5">
        <f>+B115+B116</f>
        <v>1240000</v>
      </c>
    </row>
    <row r="118" spans="1:2" x14ac:dyDescent="0.25">
      <c r="A118" s="1" t="s">
        <v>31</v>
      </c>
      <c r="B118" s="8">
        <f>+B97</f>
        <v>10000</v>
      </c>
    </row>
    <row r="119" spans="1:2" x14ac:dyDescent="0.25">
      <c r="A119" s="1" t="s">
        <v>32</v>
      </c>
      <c r="B119" s="5">
        <f>+B117/B118</f>
        <v>124</v>
      </c>
    </row>
    <row r="120" spans="1:2" x14ac:dyDescent="0.25">
      <c r="A120" s="1" t="s">
        <v>14</v>
      </c>
      <c r="B120" s="5">
        <f>+B96</f>
        <v>300</v>
      </c>
    </row>
    <row r="121" spans="1:2" x14ac:dyDescent="0.25">
      <c r="A121" s="1" t="s">
        <v>33</v>
      </c>
      <c r="B121" s="5">
        <f>+B119+B120</f>
        <v>424</v>
      </c>
    </row>
    <row r="123" spans="1:2" x14ac:dyDescent="0.25">
      <c r="A123" s="10" t="s">
        <v>43</v>
      </c>
    </row>
    <row r="124" spans="1:2" x14ac:dyDescent="0.25">
      <c r="A124" s="1" t="s">
        <v>34</v>
      </c>
      <c r="B124" s="17">
        <f>ROUND(+(B103*B104+B105*B106+B107*B108)/(B103+B105+B107),1)</f>
        <v>0.1</v>
      </c>
    </row>
    <row r="125" spans="1:2" x14ac:dyDescent="0.25">
      <c r="A125" s="1" t="s">
        <v>35</v>
      </c>
      <c r="B125" s="5">
        <f>B124*B114</f>
        <v>160000</v>
      </c>
    </row>
    <row r="126" spans="1:2" x14ac:dyDescent="0.25">
      <c r="A126" s="1" t="s">
        <v>42</v>
      </c>
      <c r="B126" s="5">
        <f>+B115</f>
        <v>240000.00000000003</v>
      </c>
    </row>
    <row r="127" spans="1:2" x14ac:dyDescent="0.25">
      <c r="A127" s="1" t="s">
        <v>41</v>
      </c>
      <c r="B127" s="5">
        <f>+B126-B125</f>
        <v>80000.000000000029</v>
      </c>
    </row>
  </sheetData>
  <mergeCells count="4">
    <mergeCell ref="A24:B24"/>
    <mergeCell ref="A9:C9"/>
    <mergeCell ref="A10:C10"/>
    <mergeCell ref="A73:D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jcneves</dc:creator>
  <cp:lastModifiedBy>jcneves</cp:lastModifiedBy>
  <cp:lastPrinted>2017-07-05T08:29:08Z</cp:lastPrinted>
  <dcterms:created xsi:type="dcterms:W3CDTF">2017-06-15T09:46:31Z</dcterms:created>
  <dcterms:modified xsi:type="dcterms:W3CDTF">2017-07-05T14:57:53Z</dcterms:modified>
</cp:coreProperties>
</file>