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ocs\textos\proprios\ISEG\IRCRM\2018\"/>
    </mc:Choice>
  </mc:AlternateContent>
  <bookViews>
    <workbookView xWindow="240" yWindow="90" windowWidth="5130" windowHeight="3465"/>
  </bookViews>
  <sheets>
    <sheet name="PT" sheetId="19" r:id="rId1"/>
    <sheet name="DE" sheetId="26" r:id="rId2"/>
  </sheets>
  <definedNames>
    <definedName name="solver_adj" localSheetId="1" hidden="1">DE!$B$23:$B$26</definedName>
    <definedName name="solver_adj" localSheetId="0" hidden="1">PT!$B$25:$B$28</definedName>
    <definedName name="solver_cvg" localSheetId="1" hidden="1">0.001</definedName>
    <definedName name="solver_cvg" localSheetId="0" hidden="1">0.001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100</definedName>
    <definedName name="solver_itr" localSheetId="0" hidden="1">100</definedName>
    <definedName name="solver_lin" localSheetId="1" hidden="1">2</definedName>
    <definedName name="solver_lin" localSheetId="0" hidden="1">2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2</definedName>
    <definedName name="solver_neg" localSheetId="0" hidden="1">2</definedName>
    <definedName name="solver_nod" localSheetId="1" hidden="1">2147483647</definedName>
    <definedName name="solver_nod" localSheetId="0" hidden="1">2147483647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DE!$K$20</definedName>
    <definedName name="solver_opt" localSheetId="0" hidden="1">PT!$N$20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1</definedName>
    <definedName name="solver_rlx" localSheetId="1" hidden="1">1</definedName>
    <definedName name="solver_rlx" localSheetId="0" hidden="1">1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100</definedName>
    <definedName name="solver_tim" localSheetId="0" hidden="1">100</definedName>
    <definedName name="solver_tol" localSheetId="1" hidden="1">0.05</definedName>
    <definedName name="solver_tol" localSheetId="0" hidden="1">0.05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Q20" i="19" l="1"/>
  <c r="Q19" i="19"/>
  <c r="Q18" i="19"/>
  <c r="Q17" i="19"/>
  <c r="Q16" i="19"/>
  <c r="Q15" i="19"/>
  <c r="Q14" i="19"/>
  <c r="Q13" i="19"/>
  <c r="Q12" i="19"/>
  <c r="Q11" i="19"/>
  <c r="Q10" i="19"/>
  <c r="Q9" i="19"/>
  <c r="Q8" i="19"/>
  <c r="Q7" i="19"/>
  <c r="Q6" i="19"/>
  <c r="Q5" i="19"/>
  <c r="Q4" i="19"/>
  <c r="Q3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F18" i="19"/>
  <c r="K18" i="19" s="1"/>
  <c r="F19" i="19"/>
  <c r="P19" i="19" s="1"/>
  <c r="F20" i="19"/>
  <c r="K20" i="19" s="1"/>
  <c r="F17" i="19"/>
  <c r="P17" i="19" s="1"/>
  <c r="F16" i="19"/>
  <c r="P16" i="19" s="1"/>
  <c r="F15" i="19"/>
  <c r="P15" i="19" s="1"/>
  <c r="F14" i="19"/>
  <c r="P14" i="19" s="1"/>
  <c r="F13" i="19"/>
  <c r="P13" i="19" s="1"/>
  <c r="F12" i="19"/>
  <c r="P12" i="19" s="1"/>
  <c r="F11" i="19"/>
  <c r="P11" i="19" s="1"/>
  <c r="F10" i="19"/>
  <c r="P10" i="19" s="1"/>
  <c r="F9" i="19"/>
  <c r="P9" i="19" s="1"/>
  <c r="P18" i="19"/>
  <c r="H20" i="19"/>
  <c r="G20" i="19"/>
  <c r="E20" i="19"/>
  <c r="J20" i="19" s="1"/>
  <c r="D20" i="19"/>
  <c r="I20" i="19" s="1"/>
  <c r="K9" i="19" l="1"/>
  <c r="K13" i="19"/>
  <c r="K17" i="19"/>
  <c r="K10" i="19"/>
  <c r="K14" i="19"/>
  <c r="K11" i="19"/>
  <c r="K15" i="19"/>
  <c r="K19" i="19"/>
  <c r="K12" i="19"/>
  <c r="K16" i="19"/>
  <c r="R47" i="26"/>
  <c r="Q47" i="26"/>
  <c r="P47" i="26"/>
  <c r="O47" i="26"/>
  <c r="R46" i="26"/>
  <c r="Q46" i="26"/>
  <c r="P46" i="26"/>
  <c r="W47" i="26" s="1"/>
  <c r="O46" i="26"/>
  <c r="R45" i="26"/>
  <c r="Q45" i="26"/>
  <c r="P45" i="26"/>
  <c r="O45" i="26"/>
  <c r="R44" i="26"/>
  <c r="Q44" i="26"/>
  <c r="P44" i="26"/>
  <c r="W45" i="26" s="1"/>
  <c r="O44" i="26"/>
  <c r="R43" i="26"/>
  <c r="Q43" i="26"/>
  <c r="P43" i="26"/>
  <c r="AC47" i="26" s="1"/>
  <c r="O43" i="26"/>
  <c r="R42" i="26"/>
  <c r="Q42" i="26"/>
  <c r="P42" i="26"/>
  <c r="O42" i="26"/>
  <c r="B35" i="26"/>
  <c r="R41" i="26"/>
  <c r="Q41" i="26"/>
  <c r="P41" i="26"/>
  <c r="T41" i="26" s="1"/>
  <c r="O41" i="26"/>
  <c r="R40" i="26"/>
  <c r="Q40" i="26"/>
  <c r="P40" i="26"/>
  <c r="O40" i="26"/>
  <c r="R39" i="26"/>
  <c r="Q39" i="26"/>
  <c r="P39" i="26"/>
  <c r="T39" i="26" s="1"/>
  <c r="O39" i="26"/>
  <c r="R38" i="26"/>
  <c r="Q38" i="26"/>
  <c r="P38" i="26"/>
  <c r="O38" i="26"/>
  <c r="R37" i="26"/>
  <c r="Q37" i="26"/>
  <c r="P37" i="26"/>
  <c r="T37" i="26" s="1"/>
  <c r="O37" i="26"/>
  <c r="R36" i="26"/>
  <c r="Q36" i="26"/>
  <c r="P36" i="26"/>
  <c r="O36" i="26"/>
  <c r="R35" i="26"/>
  <c r="Q35" i="26"/>
  <c r="P35" i="26"/>
  <c r="T35" i="26" s="1"/>
  <c r="O35" i="26"/>
  <c r="R34" i="26"/>
  <c r="Q34" i="26"/>
  <c r="P34" i="26"/>
  <c r="O34" i="26"/>
  <c r="B27" i="26"/>
  <c r="R33" i="26"/>
  <c r="Q33" i="26"/>
  <c r="P33" i="26"/>
  <c r="O33" i="26"/>
  <c r="R32" i="26"/>
  <c r="Q32" i="26"/>
  <c r="P32" i="26"/>
  <c r="O32" i="26"/>
  <c r="R31" i="26"/>
  <c r="Q31" i="26"/>
  <c r="P31" i="26"/>
  <c r="O31" i="26"/>
  <c r="R30" i="26"/>
  <c r="Q30" i="26"/>
  <c r="P30" i="26"/>
  <c r="O30" i="26"/>
  <c r="R29" i="26"/>
  <c r="Q29" i="26"/>
  <c r="P29" i="26"/>
  <c r="O29" i="26"/>
  <c r="R28" i="26"/>
  <c r="Q28" i="26"/>
  <c r="P28" i="26"/>
  <c r="O28" i="26"/>
  <c r="R27" i="26"/>
  <c r="Q27" i="26"/>
  <c r="P27" i="26"/>
  <c r="O27" i="26"/>
  <c r="R26" i="26"/>
  <c r="Q26" i="26"/>
  <c r="P26" i="26"/>
  <c r="O26" i="26"/>
  <c r="R25" i="26"/>
  <c r="Q25" i="26"/>
  <c r="P25" i="26"/>
  <c r="O25" i="26"/>
  <c r="R24" i="26"/>
  <c r="Q24" i="26"/>
  <c r="P24" i="26"/>
  <c r="O24" i="26"/>
  <c r="R23" i="26"/>
  <c r="Q23" i="26"/>
  <c r="P23" i="26"/>
  <c r="O23" i="26"/>
  <c r="R22" i="26"/>
  <c r="Q22" i="26"/>
  <c r="P22" i="26"/>
  <c r="O22" i="26"/>
  <c r="R21" i="26"/>
  <c r="Q21" i="26"/>
  <c r="P21" i="26"/>
  <c r="O21" i="26"/>
  <c r="R20" i="26"/>
  <c r="Q20" i="26"/>
  <c r="P20" i="26"/>
  <c r="O20" i="26"/>
  <c r="R19" i="26"/>
  <c r="Q19" i="26"/>
  <c r="P19" i="26"/>
  <c r="O19" i="26"/>
  <c r="S19" i="26" s="1"/>
  <c r="G19" i="26"/>
  <c r="F19" i="26"/>
  <c r="E19" i="26"/>
  <c r="I19" i="26" s="1"/>
  <c r="D19" i="26"/>
  <c r="H19" i="26" s="1"/>
  <c r="C19" i="26"/>
  <c r="R18" i="26"/>
  <c r="Q18" i="26"/>
  <c r="P18" i="26"/>
  <c r="O18" i="26"/>
  <c r="G18" i="26"/>
  <c r="F18" i="26"/>
  <c r="E18" i="26"/>
  <c r="L18" i="26" s="1"/>
  <c r="D18" i="26"/>
  <c r="H18" i="26" s="1"/>
  <c r="C18" i="26"/>
  <c r="R17" i="26"/>
  <c r="Q17" i="26"/>
  <c r="P17" i="26"/>
  <c r="O17" i="26"/>
  <c r="G17" i="26"/>
  <c r="F17" i="26"/>
  <c r="E17" i="26"/>
  <c r="I17" i="26" s="1"/>
  <c r="D17" i="26"/>
  <c r="K17" i="26" s="1"/>
  <c r="C17" i="26"/>
  <c r="R16" i="26"/>
  <c r="Q16" i="26"/>
  <c r="P16" i="26"/>
  <c r="O16" i="26"/>
  <c r="G16" i="26"/>
  <c r="F16" i="26"/>
  <c r="E16" i="26"/>
  <c r="I16" i="26" s="1"/>
  <c r="D16" i="26"/>
  <c r="H16" i="26" s="1"/>
  <c r="C16" i="26"/>
  <c r="R15" i="26"/>
  <c r="Q15" i="26"/>
  <c r="P15" i="26"/>
  <c r="O15" i="26"/>
  <c r="G15" i="26"/>
  <c r="F15" i="26"/>
  <c r="E15" i="26"/>
  <c r="I15" i="26" s="1"/>
  <c r="D15" i="26"/>
  <c r="K15" i="26" s="1"/>
  <c r="C15" i="26"/>
  <c r="R14" i="26"/>
  <c r="Q14" i="26"/>
  <c r="P14" i="26"/>
  <c r="O14" i="26"/>
  <c r="G14" i="26"/>
  <c r="F14" i="26"/>
  <c r="E14" i="26"/>
  <c r="I14" i="26" s="1"/>
  <c r="D14" i="26"/>
  <c r="H14" i="26" s="1"/>
  <c r="C14" i="26"/>
  <c r="R13" i="26"/>
  <c r="Q13" i="26"/>
  <c r="P13" i="26"/>
  <c r="O13" i="26"/>
  <c r="G13" i="26"/>
  <c r="F13" i="26"/>
  <c r="E13" i="26"/>
  <c r="L13" i="26" s="1"/>
  <c r="D13" i="26"/>
  <c r="H13" i="26" s="1"/>
  <c r="C13" i="26"/>
  <c r="R12" i="26"/>
  <c r="Q12" i="26"/>
  <c r="P12" i="26"/>
  <c r="T12" i="26" s="1"/>
  <c r="O12" i="26"/>
  <c r="G12" i="26"/>
  <c r="F12" i="26"/>
  <c r="E12" i="26"/>
  <c r="L12" i="26" s="1"/>
  <c r="D12" i="26"/>
  <c r="H12" i="26" s="1"/>
  <c r="C12" i="26"/>
  <c r="R11" i="26"/>
  <c r="Q11" i="26"/>
  <c r="P11" i="26"/>
  <c r="AC15" i="26" s="1"/>
  <c r="O11" i="26"/>
  <c r="G11" i="26"/>
  <c r="F11" i="26"/>
  <c r="E11" i="26"/>
  <c r="I11" i="26" s="1"/>
  <c r="D11" i="26"/>
  <c r="H11" i="26" s="1"/>
  <c r="C11" i="26"/>
  <c r="R10" i="26"/>
  <c r="Q10" i="26"/>
  <c r="P10" i="26"/>
  <c r="O10" i="26"/>
  <c r="G10" i="26"/>
  <c r="F10" i="26"/>
  <c r="E10" i="26"/>
  <c r="L10" i="26" s="1"/>
  <c r="D10" i="26"/>
  <c r="H10" i="26" s="1"/>
  <c r="C10" i="26"/>
  <c r="R9" i="26"/>
  <c r="Q9" i="26"/>
  <c r="P9" i="26"/>
  <c r="O9" i="26"/>
  <c r="G9" i="26"/>
  <c r="F9" i="26"/>
  <c r="E9" i="26"/>
  <c r="I9" i="26" s="1"/>
  <c r="D9" i="26"/>
  <c r="H9" i="26" s="1"/>
  <c r="C9" i="26"/>
  <c r="R8" i="26"/>
  <c r="Q8" i="26"/>
  <c r="P8" i="26"/>
  <c r="O8" i="26"/>
  <c r="C8" i="26"/>
  <c r="A8" i="26"/>
  <c r="F8" i="26" s="1"/>
  <c r="R7" i="26"/>
  <c r="Q7" i="26"/>
  <c r="P7" i="26"/>
  <c r="O7" i="26"/>
  <c r="G7" i="26"/>
  <c r="E7" i="26"/>
  <c r="L7" i="26" s="1"/>
  <c r="A7" i="26"/>
  <c r="D7" i="26" s="1"/>
  <c r="R6" i="26"/>
  <c r="Q6" i="26"/>
  <c r="P6" i="26"/>
  <c r="O6" i="26"/>
  <c r="A6" i="26"/>
  <c r="D6" i="26" s="1"/>
  <c r="R5" i="26"/>
  <c r="Q5" i="26"/>
  <c r="P5" i="26"/>
  <c r="T5" i="26" s="1"/>
  <c r="O5" i="26"/>
  <c r="Y5" i="26" s="1"/>
  <c r="A5" i="26"/>
  <c r="D5" i="26" s="1"/>
  <c r="R4" i="26"/>
  <c r="Q4" i="26"/>
  <c r="P4" i="26"/>
  <c r="T4" i="26" s="1"/>
  <c r="O4" i="26"/>
  <c r="V4" i="26" s="1"/>
  <c r="E4" i="26"/>
  <c r="I4" i="26" s="1"/>
  <c r="D4" i="26"/>
  <c r="K4" i="26" s="1"/>
  <c r="A4" i="26"/>
  <c r="F4" i="26" s="1"/>
  <c r="N3" i="26"/>
  <c r="Q3" i="26" s="1"/>
  <c r="D3" i="26"/>
  <c r="K3" i="26" s="1"/>
  <c r="A3" i="26"/>
  <c r="G3" i="26" s="1"/>
  <c r="C9" i="19"/>
  <c r="C10" i="19"/>
  <c r="C11" i="19"/>
  <c r="C12" i="19"/>
  <c r="C13" i="19"/>
  <c r="C14" i="19"/>
  <c r="C15" i="19"/>
  <c r="C16" i="19"/>
  <c r="C17" i="19"/>
  <c r="C18" i="19"/>
  <c r="C19" i="19"/>
  <c r="D9" i="19"/>
  <c r="N9" i="19" s="1"/>
  <c r="E9" i="19"/>
  <c r="O9" i="19" s="1"/>
  <c r="G9" i="19"/>
  <c r="H9" i="19"/>
  <c r="D10" i="19"/>
  <c r="N10" i="19" s="1"/>
  <c r="E10" i="19"/>
  <c r="J10" i="19" s="1"/>
  <c r="G10" i="19"/>
  <c r="H10" i="19"/>
  <c r="B29" i="19"/>
  <c r="B38" i="19"/>
  <c r="A8" i="19"/>
  <c r="L8" i="19" s="1"/>
  <c r="A7" i="19"/>
  <c r="L7" i="19" s="1"/>
  <c r="A6" i="19"/>
  <c r="L6" i="19" s="1"/>
  <c r="A5" i="19"/>
  <c r="L5" i="19" s="1"/>
  <c r="A4" i="19"/>
  <c r="L4" i="19" s="1"/>
  <c r="A3" i="19"/>
  <c r="L3" i="19" s="1"/>
  <c r="S3" i="19"/>
  <c r="U3" i="19" s="1"/>
  <c r="Y3" i="19" s="1"/>
  <c r="T4" i="19"/>
  <c r="X4" i="19" s="1"/>
  <c r="U4" i="19"/>
  <c r="AB4" i="19" s="1"/>
  <c r="V4" i="19"/>
  <c r="W4" i="19"/>
  <c r="H5" i="19"/>
  <c r="T5" i="19"/>
  <c r="AD5" i="19" s="1"/>
  <c r="U5" i="19"/>
  <c r="AE5" i="19" s="1"/>
  <c r="V5" i="19"/>
  <c r="W5" i="19"/>
  <c r="T6" i="19"/>
  <c r="X6" i="19" s="1"/>
  <c r="U6" i="19"/>
  <c r="Y6" i="19" s="1"/>
  <c r="V6" i="19"/>
  <c r="W6" i="19"/>
  <c r="T7" i="19"/>
  <c r="U7" i="19"/>
  <c r="Y7" i="19" s="1"/>
  <c r="V7" i="19"/>
  <c r="W7" i="19"/>
  <c r="T8" i="19"/>
  <c r="U8" i="19"/>
  <c r="Y8" i="19" s="1"/>
  <c r="V8" i="19"/>
  <c r="W8" i="19"/>
  <c r="T9" i="19"/>
  <c r="X9" i="19" s="1"/>
  <c r="U9" i="19"/>
  <c r="Y9" i="19" s="1"/>
  <c r="V9" i="19"/>
  <c r="W9" i="19"/>
  <c r="D13" i="19"/>
  <c r="G13" i="19"/>
  <c r="T10" i="19"/>
  <c r="X10" i="19" s="1"/>
  <c r="U10" i="19"/>
  <c r="V10" i="19"/>
  <c r="W10" i="19"/>
  <c r="T11" i="19"/>
  <c r="U11" i="19"/>
  <c r="V11" i="19"/>
  <c r="W11" i="19"/>
  <c r="E15" i="19"/>
  <c r="J15" i="19" s="1"/>
  <c r="G15" i="19"/>
  <c r="H15" i="19"/>
  <c r="T12" i="19"/>
  <c r="U12" i="19"/>
  <c r="Y12" i="19" s="1"/>
  <c r="V12" i="19"/>
  <c r="W12" i="19"/>
  <c r="G16" i="19"/>
  <c r="E16" i="19"/>
  <c r="O16" i="19" s="1"/>
  <c r="T13" i="19"/>
  <c r="X13" i="19" s="1"/>
  <c r="U13" i="19"/>
  <c r="Y13" i="19" s="1"/>
  <c r="V13" i="19"/>
  <c r="W13" i="19"/>
  <c r="T14" i="19"/>
  <c r="X14" i="19" s="1"/>
  <c r="U14" i="19"/>
  <c r="V14" i="19"/>
  <c r="W14" i="19"/>
  <c r="D18" i="19"/>
  <c r="I18" i="19" s="1"/>
  <c r="G18" i="19"/>
  <c r="H18" i="19"/>
  <c r="T15" i="19"/>
  <c r="X15" i="19" s="1"/>
  <c r="U15" i="19"/>
  <c r="Y15" i="19" s="1"/>
  <c r="V15" i="19"/>
  <c r="W15" i="19"/>
  <c r="E19" i="19"/>
  <c r="D19" i="19"/>
  <c r="N19" i="19" s="1"/>
  <c r="G19" i="19"/>
  <c r="T16" i="19"/>
  <c r="U16" i="19"/>
  <c r="Y16" i="19" s="1"/>
  <c r="V16" i="19"/>
  <c r="W16" i="19"/>
  <c r="T17" i="19"/>
  <c r="X17" i="19" s="1"/>
  <c r="U17" i="19"/>
  <c r="Y17" i="19" s="1"/>
  <c r="V17" i="19"/>
  <c r="W17" i="19"/>
  <c r="T18" i="19"/>
  <c r="X18" i="19" s="1"/>
  <c r="U18" i="19"/>
  <c r="V18" i="19"/>
  <c r="W18" i="19"/>
  <c r="T19" i="19"/>
  <c r="X19" i="19" s="1"/>
  <c r="U19" i="19"/>
  <c r="Y19" i="19" s="1"/>
  <c r="V19" i="19"/>
  <c r="W19" i="19"/>
  <c r="T20" i="19"/>
  <c r="X20" i="19" s="1"/>
  <c r="U20" i="19"/>
  <c r="Y20" i="19" s="1"/>
  <c r="V20" i="19"/>
  <c r="W20" i="19"/>
  <c r="T21" i="19"/>
  <c r="U21" i="19"/>
  <c r="V21" i="19"/>
  <c r="W21" i="19"/>
  <c r="T22" i="19"/>
  <c r="U22" i="19"/>
  <c r="V22" i="19"/>
  <c r="W22" i="19"/>
  <c r="T23" i="19"/>
  <c r="U23" i="19"/>
  <c r="Y23" i="19" s="1"/>
  <c r="V23" i="19"/>
  <c r="W23" i="19"/>
  <c r="T24" i="19"/>
  <c r="X24" i="19" s="1"/>
  <c r="U24" i="19"/>
  <c r="Y24" i="19" s="1"/>
  <c r="V24" i="19"/>
  <c r="W24" i="19"/>
  <c r="T25" i="19"/>
  <c r="AA25" i="19" s="1"/>
  <c r="U25" i="19"/>
  <c r="Y25" i="19" s="1"/>
  <c r="V25" i="19"/>
  <c r="W25" i="19"/>
  <c r="T26" i="19"/>
  <c r="U26" i="19"/>
  <c r="Y26" i="19" s="1"/>
  <c r="V26" i="19"/>
  <c r="W26" i="19"/>
  <c r="T27" i="19"/>
  <c r="X27" i="19" s="1"/>
  <c r="U27" i="19"/>
  <c r="Y27" i="19" s="1"/>
  <c r="V27" i="19"/>
  <c r="W27" i="19"/>
  <c r="T28" i="19"/>
  <c r="X28" i="19" s="1"/>
  <c r="U28" i="19"/>
  <c r="Y28" i="19" s="1"/>
  <c r="V28" i="19"/>
  <c r="W28" i="19"/>
  <c r="T29" i="19"/>
  <c r="U29" i="19"/>
  <c r="Y29" i="19" s="1"/>
  <c r="V29" i="19"/>
  <c r="W29" i="19"/>
  <c r="T30" i="19"/>
  <c r="X30" i="19" s="1"/>
  <c r="U30" i="19"/>
  <c r="Y30" i="19" s="1"/>
  <c r="V30" i="19"/>
  <c r="W30" i="19"/>
  <c r="T31" i="19"/>
  <c r="U31" i="19"/>
  <c r="Y31" i="19" s="1"/>
  <c r="V31" i="19"/>
  <c r="W31" i="19"/>
  <c r="T32" i="19"/>
  <c r="X32" i="19" s="1"/>
  <c r="U32" i="19"/>
  <c r="Y32" i="19" s="1"/>
  <c r="V32" i="19"/>
  <c r="W32" i="19"/>
  <c r="T33" i="19"/>
  <c r="X33" i="19" s="1"/>
  <c r="U33" i="19"/>
  <c r="Y33" i="19" s="1"/>
  <c r="V33" i="19"/>
  <c r="W33" i="19"/>
  <c r="T34" i="19"/>
  <c r="X34" i="19" s="1"/>
  <c r="U34" i="19"/>
  <c r="Y34" i="19" s="1"/>
  <c r="V34" i="19"/>
  <c r="W34" i="19"/>
  <c r="T35" i="19"/>
  <c r="X35" i="19" s="1"/>
  <c r="U35" i="19"/>
  <c r="Y35" i="19" s="1"/>
  <c r="V35" i="19"/>
  <c r="W35" i="19"/>
  <c r="T36" i="19"/>
  <c r="X36" i="19" s="1"/>
  <c r="U36" i="19"/>
  <c r="Y36" i="19" s="1"/>
  <c r="V36" i="19"/>
  <c r="W36" i="19"/>
  <c r="T37" i="19"/>
  <c r="U37" i="19"/>
  <c r="V37" i="19"/>
  <c r="W37" i="19"/>
  <c r="T38" i="19"/>
  <c r="X38" i="19" s="1"/>
  <c r="U38" i="19"/>
  <c r="V38" i="19"/>
  <c r="W38" i="19"/>
  <c r="T39" i="19"/>
  <c r="X39" i="19" s="1"/>
  <c r="U39" i="19"/>
  <c r="AB39" i="19" s="1"/>
  <c r="V39" i="19"/>
  <c r="W39" i="19"/>
  <c r="T40" i="19"/>
  <c r="X40" i="19" s="1"/>
  <c r="U40" i="19"/>
  <c r="Y40" i="19" s="1"/>
  <c r="V40" i="19"/>
  <c r="W40" i="19"/>
  <c r="T41" i="19"/>
  <c r="U41" i="19"/>
  <c r="V41" i="19"/>
  <c r="W41" i="19"/>
  <c r="T42" i="19"/>
  <c r="X42" i="19" s="1"/>
  <c r="U42" i="19"/>
  <c r="V42" i="19"/>
  <c r="W42" i="19"/>
  <c r="T43" i="19"/>
  <c r="U43" i="19"/>
  <c r="V43" i="19"/>
  <c r="W43" i="19"/>
  <c r="T44" i="19"/>
  <c r="X44" i="19" s="1"/>
  <c r="U44" i="19"/>
  <c r="Y44" i="19" s="1"/>
  <c r="V44" i="19"/>
  <c r="W44" i="19"/>
  <c r="T45" i="19"/>
  <c r="X45" i="19" s="1"/>
  <c r="U45" i="19"/>
  <c r="AB45" i="19" s="1"/>
  <c r="V45" i="19"/>
  <c r="W45" i="19"/>
  <c r="T46" i="19"/>
  <c r="AA46" i="19" s="1"/>
  <c r="U46" i="19"/>
  <c r="AE46" i="19" s="1"/>
  <c r="V46" i="19"/>
  <c r="W46" i="19"/>
  <c r="T47" i="19"/>
  <c r="AD47" i="19" s="1"/>
  <c r="U47" i="19"/>
  <c r="Y47" i="19" s="1"/>
  <c r="V47" i="19"/>
  <c r="W47" i="19"/>
  <c r="E7" i="19" l="1"/>
  <c r="O7" i="19" s="1"/>
  <c r="H4" i="19"/>
  <c r="G4" i="19"/>
  <c r="D6" i="19"/>
  <c r="N6" i="19" s="1"/>
  <c r="D4" i="19"/>
  <c r="I4" i="19" s="1"/>
  <c r="F4" i="19"/>
  <c r="C8" i="19"/>
  <c r="F8" i="19"/>
  <c r="E3" i="19"/>
  <c r="O3" i="19" s="1"/>
  <c r="F3" i="19"/>
  <c r="G7" i="19"/>
  <c r="F7" i="19"/>
  <c r="C5" i="19"/>
  <c r="F5" i="19"/>
  <c r="E6" i="19"/>
  <c r="O6" i="19" s="1"/>
  <c r="F6" i="19"/>
  <c r="E4" i="19"/>
  <c r="O4" i="19" s="1"/>
  <c r="D7" i="19"/>
  <c r="N7" i="19" s="1"/>
  <c r="C7" i="19"/>
  <c r="H6" i="19"/>
  <c r="C6" i="19"/>
  <c r="AA7" i="19"/>
  <c r="G6" i="19"/>
  <c r="T3" i="19"/>
  <c r="X3" i="19" s="1"/>
  <c r="Y42" i="26"/>
  <c r="Y35" i="26"/>
  <c r="Y14" i="26"/>
  <c r="Y6" i="26"/>
  <c r="L16" i="26"/>
  <c r="L19" i="26"/>
  <c r="AC46" i="26"/>
  <c r="W46" i="26"/>
  <c r="AC19" i="26"/>
  <c r="W19" i="26"/>
  <c r="AC8" i="26"/>
  <c r="AC16" i="26"/>
  <c r="Z21" i="26"/>
  <c r="V6" i="26"/>
  <c r="L9" i="26"/>
  <c r="K12" i="26"/>
  <c r="Y44" i="26"/>
  <c r="G4" i="26"/>
  <c r="C5" i="26"/>
  <c r="C6" i="26"/>
  <c r="Z6" i="26"/>
  <c r="Y7" i="26"/>
  <c r="V7" i="26"/>
  <c r="D8" i="26"/>
  <c r="K8" i="26" s="1"/>
  <c r="AB8" i="26"/>
  <c r="Y9" i="26"/>
  <c r="V9" i="26"/>
  <c r="W11" i="26"/>
  <c r="K11" i="26"/>
  <c r="AB16" i="26"/>
  <c r="K13" i="26"/>
  <c r="W15" i="26"/>
  <c r="L15" i="26"/>
  <c r="Z16" i="26"/>
  <c r="V19" i="26"/>
  <c r="Z47" i="26"/>
  <c r="Y16" i="26"/>
  <c r="C4" i="26"/>
  <c r="L4" i="26"/>
  <c r="E5" i="26"/>
  <c r="I5" i="26" s="1"/>
  <c r="E6" i="26"/>
  <c r="L6" i="26" s="1"/>
  <c r="C7" i="26"/>
  <c r="AC11" i="26"/>
  <c r="AB7" i="26"/>
  <c r="E8" i="26"/>
  <c r="Z8" i="26"/>
  <c r="Z9" i="26"/>
  <c r="AB9" i="26"/>
  <c r="L11" i="26"/>
  <c r="Z12" i="26"/>
  <c r="W12" i="26"/>
  <c r="V13" i="26"/>
  <c r="Y13" i="26"/>
  <c r="V16" i="26"/>
  <c r="V15" i="26"/>
  <c r="K16" i="26"/>
  <c r="AB17" i="26"/>
  <c r="Z19" i="26"/>
  <c r="AB20" i="26"/>
  <c r="AB21" i="26"/>
  <c r="AB22" i="26"/>
  <c r="AB23" i="26"/>
  <c r="AB24" i="26"/>
  <c r="AB25" i="26"/>
  <c r="AB26" i="26"/>
  <c r="AB27" i="26"/>
  <c r="AB28" i="26"/>
  <c r="AB29" i="26"/>
  <c r="AB30" i="26"/>
  <c r="AB31" i="26"/>
  <c r="AB32" i="26"/>
  <c r="W4" i="26"/>
  <c r="G5" i="26"/>
  <c r="G6" i="26"/>
  <c r="G8" i="26"/>
  <c r="K9" i="26"/>
  <c r="V11" i="26"/>
  <c r="AB12" i="26"/>
  <c r="Z13" i="26"/>
  <c r="AB15" i="26"/>
  <c r="Z17" i="26"/>
  <c r="Y18" i="26"/>
  <c r="Z22" i="26"/>
  <c r="Z23" i="26"/>
  <c r="Z24" i="26"/>
  <c r="Z25" i="26"/>
  <c r="Z26" i="26"/>
  <c r="Z27" i="26"/>
  <c r="Z28" i="26"/>
  <c r="Z29" i="26"/>
  <c r="Z30" i="26"/>
  <c r="Z31" i="26"/>
  <c r="Z32" i="26"/>
  <c r="Z33" i="26"/>
  <c r="Y36" i="26"/>
  <c r="Y37" i="26"/>
  <c r="Y38" i="26"/>
  <c r="Y39" i="26"/>
  <c r="Y40" i="26"/>
  <c r="Y41" i="26"/>
  <c r="H8" i="19"/>
  <c r="H7" i="19"/>
  <c r="G8" i="19"/>
  <c r="G5" i="19"/>
  <c r="E8" i="19"/>
  <c r="O8" i="19" s="1"/>
  <c r="D8" i="19"/>
  <c r="C4" i="19"/>
  <c r="K10" i="26"/>
  <c r="H7" i="26"/>
  <c r="K7" i="26"/>
  <c r="H5" i="26"/>
  <c r="K5" i="26"/>
  <c r="H6" i="26"/>
  <c r="K6" i="26"/>
  <c r="Z5" i="26"/>
  <c r="I7" i="26"/>
  <c r="T7" i="26"/>
  <c r="T10" i="26"/>
  <c r="Z10" i="26"/>
  <c r="L14" i="26"/>
  <c r="AC14" i="26"/>
  <c r="S17" i="26"/>
  <c r="S22" i="26"/>
  <c r="S25" i="26"/>
  <c r="S30" i="26"/>
  <c r="V33" i="26"/>
  <c r="AB46" i="26"/>
  <c r="V46" i="26"/>
  <c r="E3" i="26"/>
  <c r="O3" i="26"/>
  <c r="S3" i="26" s="1"/>
  <c r="H4" i="26"/>
  <c r="S4" i="26"/>
  <c r="F5" i="26"/>
  <c r="V5" i="26"/>
  <c r="F6" i="26"/>
  <c r="F7" i="26"/>
  <c r="S8" i="26"/>
  <c r="Y8" i="26"/>
  <c r="W9" i="26"/>
  <c r="AC9" i="26"/>
  <c r="V10" i="26"/>
  <c r="AC10" i="26"/>
  <c r="Y11" i="26"/>
  <c r="I12" i="26"/>
  <c r="V12" i="26"/>
  <c r="AC12" i="26"/>
  <c r="AB13" i="26"/>
  <c r="T14" i="26"/>
  <c r="S15" i="26"/>
  <c r="T16" i="26"/>
  <c r="V17" i="26"/>
  <c r="I18" i="26"/>
  <c r="Z18" i="26"/>
  <c r="K19" i="26"/>
  <c r="Y19" i="26"/>
  <c r="Z20" i="26"/>
  <c r="V20" i="26"/>
  <c r="V21" i="26"/>
  <c r="V22" i="26"/>
  <c r="V23" i="26"/>
  <c r="V24" i="26"/>
  <c r="V25" i="26"/>
  <c r="V26" i="26"/>
  <c r="V27" i="26"/>
  <c r="V28" i="26"/>
  <c r="V29" i="26"/>
  <c r="V30" i="26"/>
  <c r="V31" i="26"/>
  <c r="V32" i="26"/>
  <c r="AB33" i="26"/>
  <c r="Y46" i="26"/>
  <c r="H3" i="26"/>
  <c r="R3" i="26"/>
  <c r="Z7" i="26"/>
  <c r="W8" i="26"/>
  <c r="I10" i="26"/>
  <c r="I13" i="26"/>
  <c r="S20" i="26"/>
  <c r="S21" i="26"/>
  <c r="S23" i="26"/>
  <c r="S26" i="26"/>
  <c r="S28" i="26"/>
  <c r="S31" i="26"/>
  <c r="S32" i="26"/>
  <c r="Y33" i="26"/>
  <c r="AC36" i="26"/>
  <c r="W36" i="26"/>
  <c r="Z36" i="26"/>
  <c r="AC44" i="26"/>
  <c r="AC40" i="26"/>
  <c r="W40" i="26"/>
  <c r="AB44" i="26"/>
  <c r="V44" i="26"/>
  <c r="S46" i="26"/>
  <c r="F3" i="26"/>
  <c r="P3" i="26"/>
  <c r="T3" i="26" s="1"/>
  <c r="W5" i="26"/>
  <c r="W6" i="26"/>
  <c r="W7" i="26"/>
  <c r="AC7" i="26"/>
  <c r="T8" i="26"/>
  <c r="S9" i="26"/>
  <c r="W10" i="26"/>
  <c r="S11" i="26"/>
  <c r="AB11" i="26"/>
  <c r="S13" i="26"/>
  <c r="W14" i="26"/>
  <c r="H15" i="26"/>
  <c r="W16" i="26"/>
  <c r="H17" i="26"/>
  <c r="Y17" i="26"/>
  <c r="AC18" i="26"/>
  <c r="AB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AC35" i="26"/>
  <c r="W35" i="26"/>
  <c r="Z35" i="26"/>
  <c r="AC37" i="26"/>
  <c r="W37" i="26"/>
  <c r="Z37" i="26"/>
  <c r="AC43" i="26"/>
  <c r="AC39" i="26"/>
  <c r="W39" i="26"/>
  <c r="Z39" i="26"/>
  <c r="AC45" i="26"/>
  <c r="AC41" i="26"/>
  <c r="W41" i="26"/>
  <c r="Z41" i="26"/>
  <c r="AB43" i="26"/>
  <c r="V43" i="26"/>
  <c r="S43" i="26"/>
  <c r="AB45" i="26"/>
  <c r="V45" i="26"/>
  <c r="S45" i="26"/>
  <c r="AB47" i="26"/>
  <c r="V47" i="26"/>
  <c r="S47" i="26"/>
  <c r="T6" i="26"/>
  <c r="W18" i="26"/>
  <c r="S24" i="26"/>
  <c r="S27" i="26"/>
  <c r="S29" i="26"/>
  <c r="AC34" i="26"/>
  <c r="W34" i="26"/>
  <c r="Z34" i="26"/>
  <c r="AC38" i="26"/>
  <c r="W38" i="26"/>
  <c r="Z38" i="26"/>
  <c r="Z40" i="26"/>
  <c r="AB42" i="26"/>
  <c r="V42" i="26"/>
  <c r="S42" i="26"/>
  <c r="S44" i="26"/>
  <c r="C3" i="26"/>
  <c r="S5" i="26"/>
  <c r="S6" i="26"/>
  <c r="S7" i="26"/>
  <c r="V8" i="26"/>
  <c r="T9" i="26"/>
  <c r="AB10" i="26"/>
  <c r="S10" i="26"/>
  <c r="Y10" i="26"/>
  <c r="Z14" i="26"/>
  <c r="Y15" i="26"/>
  <c r="T18" i="26"/>
  <c r="Y34" i="26"/>
  <c r="T34" i="26"/>
  <c r="T36" i="26"/>
  <c r="T38" i="26"/>
  <c r="T40" i="26"/>
  <c r="Y43" i="26"/>
  <c r="Y45" i="26"/>
  <c r="Y47" i="26"/>
  <c r="T11" i="26"/>
  <c r="Z11" i="26"/>
  <c r="S12" i="26"/>
  <c r="Y12" i="26"/>
  <c r="W13" i="26"/>
  <c r="AC13" i="26"/>
  <c r="K14" i="26"/>
  <c r="V14" i="26"/>
  <c r="AB14" i="26"/>
  <c r="T15" i="26"/>
  <c r="Z15" i="26"/>
  <c r="S16" i="26"/>
  <c r="L17" i="26"/>
  <c r="W17" i="26"/>
  <c r="AC17" i="26"/>
  <c r="K18" i="26"/>
  <c r="V18" i="26"/>
  <c r="AB18" i="26"/>
  <c r="T19" i="26"/>
  <c r="W20" i="26"/>
  <c r="AC20" i="26"/>
  <c r="W21" i="26"/>
  <c r="AC21" i="26"/>
  <c r="W22" i="26"/>
  <c r="AC22" i="26"/>
  <c r="W23" i="26"/>
  <c r="AC23" i="26"/>
  <c r="W24" i="26"/>
  <c r="AC24" i="26"/>
  <c r="W25" i="26"/>
  <c r="AC25" i="26"/>
  <c r="W26" i="26"/>
  <c r="AC26" i="26"/>
  <c r="W27" i="26"/>
  <c r="AC27" i="26"/>
  <c r="W28" i="26"/>
  <c r="AC28" i="26"/>
  <c r="W29" i="26"/>
  <c r="AC29" i="26"/>
  <c r="W30" i="26"/>
  <c r="AC30" i="26"/>
  <c r="W31" i="26"/>
  <c r="AC31" i="26"/>
  <c r="W32" i="26"/>
  <c r="AC32" i="26"/>
  <c r="W33" i="26"/>
  <c r="AC33" i="26"/>
  <c r="V34" i="26"/>
  <c r="AB34" i="26"/>
  <c r="V35" i="26"/>
  <c r="AB35" i="26"/>
  <c r="V36" i="26"/>
  <c r="AB36" i="26"/>
  <c r="V37" i="26"/>
  <c r="AB37" i="26"/>
  <c r="V38" i="26"/>
  <c r="AB38" i="26"/>
  <c r="V39" i="26"/>
  <c r="AB39" i="26"/>
  <c r="V40" i="26"/>
  <c r="AB40" i="26"/>
  <c r="V41" i="26"/>
  <c r="AB41" i="26"/>
  <c r="T42" i="26"/>
  <c r="Z42" i="26"/>
  <c r="T43" i="26"/>
  <c r="Z43" i="26"/>
  <c r="T44" i="26"/>
  <c r="Z44" i="26"/>
  <c r="T45" i="26"/>
  <c r="Z45" i="26"/>
  <c r="T46" i="26"/>
  <c r="Z46" i="26"/>
  <c r="T47" i="26"/>
  <c r="S33" i="26"/>
  <c r="T13" i="26"/>
  <c r="S14" i="26"/>
  <c r="T17" i="26"/>
  <c r="S18" i="26"/>
  <c r="T20" i="26"/>
  <c r="T21" i="26"/>
  <c r="T22" i="26"/>
  <c r="T23" i="26"/>
  <c r="T24" i="26"/>
  <c r="T25" i="26"/>
  <c r="T26" i="26"/>
  <c r="T27" i="26"/>
  <c r="T28" i="26"/>
  <c r="T29" i="26"/>
  <c r="T30" i="26"/>
  <c r="T31" i="26"/>
  <c r="T32" i="26"/>
  <c r="T33" i="26"/>
  <c r="S34" i="26"/>
  <c r="S35" i="26"/>
  <c r="S36" i="26"/>
  <c r="S37" i="26"/>
  <c r="S38" i="26"/>
  <c r="S39" i="26"/>
  <c r="S40" i="26"/>
  <c r="S41" i="26"/>
  <c r="W42" i="26"/>
  <c r="AC42" i="26"/>
  <c r="W43" i="26"/>
  <c r="W44" i="26"/>
  <c r="AE22" i="19"/>
  <c r="J9" i="19"/>
  <c r="I9" i="19"/>
  <c r="O10" i="19"/>
  <c r="AB15" i="19"/>
  <c r="AE10" i="19"/>
  <c r="I10" i="19"/>
  <c r="AG31" i="19"/>
  <c r="X25" i="19"/>
  <c r="X31" i="19"/>
  <c r="AG29" i="19"/>
  <c r="X7" i="19"/>
  <c r="AD11" i="19"/>
  <c r="AD27" i="19"/>
  <c r="AD26" i="19"/>
  <c r="AD25" i="19"/>
  <c r="AD31" i="19"/>
  <c r="AA20" i="19"/>
  <c r="Y14" i="19"/>
  <c r="AG43" i="19"/>
  <c r="AA30" i="19"/>
  <c r="AE21" i="19"/>
  <c r="AD17" i="19"/>
  <c r="AE16" i="19"/>
  <c r="AD13" i="19"/>
  <c r="AD16" i="19"/>
  <c r="AG8" i="19"/>
  <c r="X47" i="19"/>
  <c r="X26" i="19"/>
  <c r="O15" i="19"/>
  <c r="X29" i="19"/>
  <c r="AA40" i="19"/>
  <c r="AE38" i="19"/>
  <c r="AE37" i="19"/>
  <c r="AG30" i="19"/>
  <c r="AD22" i="19"/>
  <c r="AG21" i="19"/>
  <c r="AA42" i="19"/>
  <c r="AB44" i="19"/>
  <c r="AD29" i="19"/>
  <c r="AA12" i="19"/>
  <c r="AE11" i="19"/>
  <c r="Y43" i="19"/>
  <c r="AE35" i="19"/>
  <c r="Y22" i="19"/>
  <c r="D3" i="19"/>
  <c r="I3" i="19" s="1"/>
  <c r="AE43" i="19"/>
  <c r="X41" i="19"/>
  <c r="AE44" i="19"/>
  <c r="AG26" i="19"/>
  <c r="AA15" i="19"/>
  <c r="H3" i="19"/>
  <c r="C3" i="19"/>
  <c r="AG41" i="19"/>
  <c r="AA26" i="19"/>
  <c r="AG27" i="19"/>
  <c r="AG20" i="19"/>
  <c r="W3" i="19"/>
  <c r="Y45" i="19"/>
  <c r="X43" i="19"/>
  <c r="X22" i="19"/>
  <c r="Y11" i="19"/>
  <c r="AE18" i="19"/>
  <c r="AH12" i="19"/>
  <c r="X12" i="19"/>
  <c r="X5" i="19"/>
  <c r="AE45" i="19"/>
  <c r="AG42" i="19"/>
  <c r="AH41" i="19"/>
  <c r="Y37" i="19"/>
  <c r="AA22" i="19"/>
  <c r="Y21" i="19"/>
  <c r="AA17" i="19"/>
  <c r="AA13" i="19"/>
  <c r="AE12" i="19"/>
  <c r="AH10" i="19"/>
  <c r="AA8" i="19"/>
  <c r="AB6" i="19"/>
  <c r="V3" i="19"/>
  <c r="AB46" i="19"/>
  <c r="X23" i="19"/>
  <c r="Y10" i="19"/>
  <c r="AB10" i="19"/>
  <c r="X8" i="19"/>
  <c r="I7" i="19"/>
  <c r="Y5" i="19"/>
  <c r="AE47" i="19"/>
  <c r="Y46" i="19"/>
  <c r="AD45" i="19"/>
  <c r="AB20" i="19"/>
  <c r="AG19" i="19"/>
  <c r="X16" i="19"/>
  <c r="AG15" i="19"/>
  <c r="AH14" i="19"/>
  <c r="X11" i="19"/>
  <c r="AD10" i="19"/>
  <c r="Y4" i="19"/>
  <c r="AH47" i="19"/>
  <c r="AH46" i="19"/>
  <c r="AB43" i="19"/>
  <c r="AH40" i="19"/>
  <c r="AD30" i="19"/>
  <c r="AA29" i="19"/>
  <c r="AD19" i="19"/>
  <c r="AG17" i="19"/>
  <c r="AH16" i="19"/>
  <c r="AE15" i="19"/>
  <c r="AD14" i="19"/>
  <c r="AG11" i="19"/>
  <c r="AD7" i="19"/>
  <c r="Y42" i="19"/>
  <c r="AB47" i="19"/>
  <c r="AH45" i="19"/>
  <c r="AD42" i="19"/>
  <c r="AE36" i="19"/>
  <c r="AD32" i="19"/>
  <c r="AD28" i="19"/>
  <c r="AD24" i="19"/>
  <c r="AG23" i="19"/>
  <c r="AD21" i="19"/>
  <c r="AH20" i="19"/>
  <c r="AB19" i="19"/>
  <c r="AD9" i="19"/>
  <c r="AB5" i="19"/>
  <c r="AD6" i="19"/>
  <c r="Y41" i="19"/>
  <c r="AB40" i="19"/>
  <c r="X37" i="19"/>
  <c r="X21" i="19"/>
  <c r="AB42" i="19"/>
  <c r="AH38" i="19"/>
  <c r="AA32" i="19"/>
  <c r="AA28" i="19"/>
  <c r="AA24" i="19"/>
  <c r="AD23" i="19"/>
  <c r="AA21" i="19"/>
  <c r="AE13" i="19"/>
  <c r="AH8" i="19"/>
  <c r="X46" i="19"/>
  <c r="AH42" i="19"/>
  <c r="Y39" i="19"/>
  <c r="Y38" i="19"/>
  <c r="AG32" i="19"/>
  <c r="AG28" i="19"/>
  <c r="AG24" i="19"/>
  <c r="Y18" i="19"/>
  <c r="AA47" i="19"/>
  <c r="AE39" i="19"/>
  <c r="AA31" i="19"/>
  <c r="AA27" i="19"/>
  <c r="AG25" i="19"/>
  <c r="AA23" i="19"/>
  <c r="AE20" i="19"/>
  <c r="AG9" i="19"/>
  <c r="AD8" i="19"/>
  <c r="AG7" i="19"/>
  <c r="AA4" i="19"/>
  <c r="J7" i="19"/>
  <c r="J19" i="19"/>
  <c r="O19" i="19"/>
  <c r="H19" i="19"/>
  <c r="D16" i="19"/>
  <c r="I19" i="19"/>
  <c r="J16" i="19"/>
  <c r="D15" i="19"/>
  <c r="I15" i="19" s="1"/>
  <c r="AA44" i="19"/>
  <c r="AG44" i="19"/>
  <c r="AD46" i="19"/>
  <c r="AD44" i="19"/>
  <c r="AG35" i="19"/>
  <c r="AD35" i="19"/>
  <c r="AA35" i="19"/>
  <c r="AG33" i="19"/>
  <c r="AD33" i="19"/>
  <c r="AA33" i="19"/>
  <c r="AB29" i="19"/>
  <c r="AH29" i="19"/>
  <c r="AE29" i="19"/>
  <c r="AB24" i="19"/>
  <c r="AH24" i="19"/>
  <c r="AE24" i="19"/>
  <c r="AB31" i="19"/>
  <c r="AH31" i="19"/>
  <c r="AE33" i="19"/>
  <c r="AE31" i="19"/>
  <c r="AB27" i="19"/>
  <c r="AH27" i="19"/>
  <c r="AE27" i="19"/>
  <c r="AD36" i="19"/>
  <c r="AG36" i="19"/>
  <c r="AA36" i="19"/>
  <c r="AG37" i="19"/>
  <c r="AD39" i="19"/>
  <c r="AD37" i="19"/>
  <c r="AA37" i="19"/>
  <c r="AD34" i="19"/>
  <c r="AG34" i="19"/>
  <c r="AA34" i="19"/>
  <c r="AB32" i="19"/>
  <c r="AH32" i="19"/>
  <c r="AE34" i="19"/>
  <c r="AB30" i="19"/>
  <c r="AH30" i="19"/>
  <c r="AB28" i="19"/>
  <c r="AH28" i="19"/>
  <c r="AB26" i="19"/>
  <c r="AH26" i="19"/>
  <c r="AE19" i="19"/>
  <c r="AB17" i="19"/>
  <c r="AH17" i="19"/>
  <c r="AB18" i="19"/>
  <c r="AE17" i="19"/>
  <c r="AA45" i="19"/>
  <c r="AD43" i="19"/>
  <c r="AA41" i="19"/>
  <c r="AD41" i="19"/>
  <c r="AD38" i="19"/>
  <c r="AD40" i="19"/>
  <c r="AG38" i="19"/>
  <c r="AA38" i="19"/>
  <c r="AE32" i="19"/>
  <c r="AE30" i="19"/>
  <c r="AE28" i="19"/>
  <c r="AE26" i="19"/>
  <c r="AA43" i="19"/>
  <c r="AB41" i="19"/>
  <c r="AH44" i="19"/>
  <c r="AE42" i="19"/>
  <c r="AB21" i="19"/>
  <c r="AH21" i="19"/>
  <c r="I13" i="19"/>
  <c r="N13" i="19"/>
  <c r="AB7" i="19"/>
  <c r="AH7" i="19"/>
  <c r="AB8" i="19"/>
  <c r="AE7" i="19"/>
  <c r="AH43" i="19"/>
  <c r="AE41" i="19"/>
  <c r="AB25" i="19"/>
  <c r="AH25" i="19"/>
  <c r="AB23" i="19"/>
  <c r="AH23" i="19"/>
  <c r="E17" i="19"/>
  <c r="G17" i="19"/>
  <c r="D17" i="19"/>
  <c r="H17" i="19"/>
  <c r="H14" i="19"/>
  <c r="D14" i="19"/>
  <c r="E14" i="19"/>
  <c r="G14" i="19"/>
  <c r="E11" i="19"/>
  <c r="D11" i="19"/>
  <c r="G11" i="19"/>
  <c r="H11" i="19"/>
  <c r="AG47" i="19"/>
  <c r="AG46" i="19"/>
  <c r="AG45" i="19"/>
  <c r="AE40" i="19"/>
  <c r="AH39" i="19"/>
  <c r="AA39" i="19"/>
  <c r="AE25" i="19"/>
  <c r="AE23" i="19"/>
  <c r="AB22" i="19"/>
  <c r="AH22" i="19"/>
  <c r="AA18" i="19"/>
  <c r="AG18" i="19"/>
  <c r="AD20" i="19"/>
  <c r="AG22" i="19"/>
  <c r="AA19" i="19"/>
  <c r="AD18" i="19"/>
  <c r="AB14" i="19"/>
  <c r="AH18" i="19"/>
  <c r="AE14" i="19"/>
  <c r="AD12" i="19"/>
  <c r="AA10" i="19"/>
  <c r="AG10" i="19"/>
  <c r="AE9" i="19"/>
  <c r="H12" i="19"/>
  <c r="E12" i="19"/>
  <c r="D12" i="19"/>
  <c r="G12" i="19"/>
  <c r="AG40" i="19"/>
  <c r="AG39" i="19"/>
  <c r="AB38" i="19"/>
  <c r="AB36" i="19"/>
  <c r="AH36" i="19"/>
  <c r="AB34" i="19"/>
  <c r="AH34" i="19"/>
  <c r="AH19" i="19"/>
  <c r="AB16" i="19"/>
  <c r="AH15" i="19"/>
  <c r="N18" i="19"/>
  <c r="E18" i="19"/>
  <c r="AA14" i="19"/>
  <c r="AG14" i="19"/>
  <c r="AG13" i="19"/>
  <c r="AD15" i="19"/>
  <c r="AG12" i="19"/>
  <c r="AA9" i="19"/>
  <c r="AA5" i="19"/>
  <c r="AB11" i="19"/>
  <c r="AH11" i="19"/>
  <c r="E13" i="19"/>
  <c r="AB9" i="19"/>
  <c r="AH9" i="19"/>
  <c r="AB37" i="19"/>
  <c r="AH37" i="19"/>
  <c r="AB35" i="19"/>
  <c r="AH35" i="19"/>
  <c r="AB33" i="19"/>
  <c r="AH33" i="19"/>
  <c r="AA16" i="19"/>
  <c r="AG16" i="19"/>
  <c r="AB12" i="19"/>
  <c r="AA11" i="19"/>
  <c r="H13" i="19"/>
  <c r="AE8" i="19"/>
  <c r="AE6" i="19"/>
  <c r="E5" i="19"/>
  <c r="D5" i="19"/>
  <c r="AB13" i="19"/>
  <c r="AH13" i="19"/>
  <c r="H16" i="19"/>
  <c r="AA6" i="19"/>
  <c r="G3" i="19"/>
  <c r="I6" i="19" l="1"/>
  <c r="N3" i="19"/>
  <c r="J3" i="19"/>
  <c r="J4" i="19"/>
  <c r="N4" i="19"/>
  <c r="J6" i="19"/>
  <c r="J8" i="19"/>
  <c r="P7" i="19"/>
  <c r="K7" i="19"/>
  <c r="P8" i="19"/>
  <c r="K8" i="19"/>
  <c r="P5" i="19"/>
  <c r="K5" i="19"/>
  <c r="P3" i="19"/>
  <c r="K3" i="19"/>
  <c r="P4" i="19"/>
  <c r="K4" i="19"/>
  <c r="P6" i="19"/>
  <c r="K6" i="19"/>
  <c r="H8" i="26"/>
  <c r="L5" i="26"/>
  <c r="I6" i="26"/>
  <c r="I8" i="26"/>
  <c r="L8" i="26"/>
  <c r="K20" i="26"/>
  <c r="N8" i="19"/>
  <c r="I8" i="19"/>
  <c r="L3" i="26"/>
  <c r="I3" i="26"/>
  <c r="N15" i="19"/>
  <c r="I16" i="19"/>
  <c r="N16" i="19"/>
  <c r="O14" i="19"/>
  <c r="J14" i="19"/>
  <c r="N5" i="19"/>
  <c r="I5" i="19"/>
  <c r="O12" i="19"/>
  <c r="J12" i="19"/>
  <c r="I14" i="19"/>
  <c r="N14" i="19"/>
  <c r="N17" i="19"/>
  <c r="I17" i="19"/>
  <c r="J18" i="19"/>
  <c r="O18" i="19"/>
  <c r="I11" i="19"/>
  <c r="N11" i="19"/>
  <c r="J5" i="19"/>
  <c r="O5" i="19"/>
  <c r="J11" i="19"/>
  <c r="O11" i="19"/>
  <c r="N12" i="19"/>
  <c r="I12" i="19"/>
  <c r="J17" i="19"/>
  <c r="O17" i="19"/>
  <c r="J13" i="19"/>
  <c r="O13" i="19"/>
  <c r="P20" i="19" l="1"/>
  <c r="L20" i="26"/>
  <c r="O20" i="19"/>
  <c r="N20" i="19"/>
</calcChain>
</file>

<file path=xl/sharedStrings.xml><?xml version="1.0" encoding="utf-8"?>
<sst xmlns="http://schemas.openxmlformats.org/spreadsheetml/2006/main" count="123" uniqueCount="51">
  <si>
    <t>Prazo p/Vencimento</t>
  </si>
  <si>
    <t>YTM</t>
  </si>
  <si>
    <t>F.Desconto</t>
  </si>
  <si>
    <t>Spot estimada</t>
  </si>
  <si>
    <t>Forward instantânea</t>
  </si>
  <si>
    <t>Factor de Desconto</t>
  </si>
  <si>
    <t>Quadrados dos Desvios</t>
  </si>
  <si>
    <t>(em anos)</t>
  </si>
  <si>
    <t>Nelson e Siegel</t>
  </si>
  <si>
    <t>Svensson</t>
  </si>
  <si>
    <t>Soma (y*-y)^2=</t>
  </si>
  <si>
    <t>b1</t>
  </si>
  <si>
    <t>b2</t>
  </si>
  <si>
    <t>b0</t>
  </si>
  <si>
    <t>b3</t>
  </si>
  <si>
    <t>Forward 3 meses</t>
  </si>
  <si>
    <t>Forward 6 meses</t>
  </si>
  <si>
    <t>Forward 12 meses</t>
  </si>
  <si>
    <t>Horizonte</t>
  </si>
  <si>
    <t>t</t>
  </si>
  <si>
    <t>t1</t>
  </si>
  <si>
    <t>t2</t>
  </si>
  <si>
    <t>b0+b1</t>
  </si>
  <si>
    <t>Term to Maturity</t>
  </si>
  <si>
    <t>(in years)</t>
  </si>
  <si>
    <t>Discount</t>
  </si>
  <si>
    <t>Factor</t>
  </si>
  <si>
    <t>Estimated Spot</t>
  </si>
  <si>
    <t>Nelson and Siegel</t>
  </si>
  <si>
    <t>Squared Residuals</t>
  </si>
  <si>
    <t>Discount Factor</t>
  </si>
  <si>
    <t>Instantaneous Forward</t>
  </si>
  <si>
    <t>Time to settlement</t>
  </si>
  <si>
    <t>3-month Forward</t>
  </si>
  <si>
    <t>6-month Forward</t>
  </si>
  <si>
    <t>12-month Forward</t>
  </si>
  <si>
    <t>a</t>
  </si>
  <si>
    <t>b</t>
  </si>
  <si>
    <t>c</t>
  </si>
  <si>
    <t>d</t>
  </si>
  <si>
    <t>Cubic Polynomial</t>
  </si>
  <si>
    <t>a21</t>
  </si>
  <si>
    <t>a31</t>
  </si>
  <si>
    <t>a41</t>
  </si>
  <si>
    <t>a42</t>
  </si>
  <si>
    <t>a43</t>
  </si>
  <si>
    <t>a44</t>
  </si>
  <si>
    <t>a45</t>
  </si>
  <si>
    <t>McCulloch</t>
  </si>
  <si>
    <t>Parameters</t>
  </si>
  <si>
    <t>Vertices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</si>
</sst>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5">
    <font>
      <sz val="10"/>
      <name val="CG Times (W1)"/>
    </font>
    <font>
      <b/>
      <sz val="10"/>
      <name val="CG Times (W1)"/>
    </font>
    <font>
      <sz val="10"/>
      <name val="CG Times (W1)"/>
    </font>
    <font>
      <sz val="11"/>
      <color rgb="FF000000"/>
      <name val="Calibri"/>
    </font>
    <font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/>
    <xf numFmtId="165" fontId="0" fillId="0" borderId="0" xfId="0" applyNumberFormat="1"/>
    <xf numFmtId="0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14" fontId="0" fillId="2" borderId="0" xfId="0" applyNumberFormat="1" applyFill="1"/>
    <xf numFmtId="2" fontId="2" fillId="0" borderId="0" xfId="1" applyNumberFormat="1"/>
    <xf numFmtId="0" fontId="0" fillId="0" borderId="0" xfId="0" applyAlignment="1">
      <alignment horizontal="center"/>
    </xf>
    <xf numFmtId="165" fontId="3" fillId="0" borderId="4" xfId="2" applyNumberFormat="1" applyBorder="1" applyAlignment="1"/>
    <xf numFmtId="2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65" fontId="3" fillId="0" borderId="0" xfId="2" applyNumberFormat="1" applyBorder="1" applyAlignment="1"/>
    <xf numFmtId="165" fontId="1" fillId="0" borderId="0" xfId="0" applyNumberFormat="1" applyFont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Curve - Portugal (25 Oct.2016)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PT!$B$1</c:f>
              <c:strCache>
                <c:ptCount val="1"/>
                <c:pt idx="0">
                  <c:v>YTM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5.101586716894439E-4"/>
                  <c:y val="-6.249601781091284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PT!$A$3:$A$19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PT!$B$3:$B$19</c:f>
              <c:numCache>
                <c:formatCode>General</c:formatCode>
                <c:ptCount val="17"/>
                <c:pt idx="0">
                  <c:v>-0.34799999999999998</c:v>
                </c:pt>
                <c:pt idx="1">
                  <c:v>-0.38</c:v>
                </c:pt>
                <c:pt idx="2">
                  <c:v>-0.373</c:v>
                </c:pt>
                <c:pt idx="3">
                  <c:v>-0.372</c:v>
                </c:pt>
                <c:pt idx="4">
                  <c:v>-0.33900000000000002</c:v>
                </c:pt>
                <c:pt idx="5">
                  <c:v>-0.312</c:v>
                </c:pt>
                <c:pt idx="6" formatCode="0.000">
                  <c:v>-0.20699999999999999</c:v>
                </c:pt>
                <c:pt idx="7" formatCode="0.000">
                  <c:v>-0.13200000000000001</c:v>
                </c:pt>
                <c:pt idx="8">
                  <c:v>0.22900000000000001</c:v>
                </c:pt>
                <c:pt idx="9">
                  <c:v>0.73799999999999999</c:v>
                </c:pt>
                <c:pt idx="10">
                  <c:v>1.3720000000000001</c:v>
                </c:pt>
                <c:pt idx="11">
                  <c:v>1.726</c:v>
                </c:pt>
                <c:pt idx="12">
                  <c:v>2.6269999999999998</c:v>
                </c:pt>
                <c:pt idx="13">
                  <c:v>3.1179999999999999</c:v>
                </c:pt>
                <c:pt idx="14">
                  <c:v>3.5619999999999998</c:v>
                </c:pt>
                <c:pt idx="15">
                  <c:v>3.8220000000000001</c:v>
                </c:pt>
                <c:pt idx="16">
                  <c:v>4.0419999999999998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PT!$D$2</c:f>
              <c:strCache>
                <c:ptCount val="1"/>
                <c:pt idx="0">
                  <c:v>Nelson and Siegel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PT!$A$3:$A$20</c:f>
              <c:numCache>
                <c:formatCode>0.000</c:formatCode>
                <c:ptCount val="18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  <c:pt idx="17">
                  <c:v>40</c:v>
                </c:pt>
              </c:numCache>
            </c:numRef>
          </c:xVal>
          <c:yVal>
            <c:numRef>
              <c:f>PT!$D$3:$D$20</c:f>
              <c:numCache>
                <c:formatCode>0.0000</c:formatCode>
                <c:ptCount val="18"/>
                <c:pt idx="0">
                  <c:v>-0.33027991375795723</c:v>
                </c:pt>
                <c:pt idx="1">
                  <c:v>-0.33333037863221648</c:v>
                </c:pt>
                <c:pt idx="2">
                  <c:v>-0.3365783048537434</c:v>
                </c:pt>
                <c:pt idx="3">
                  <c:v>-0.34289469112556537</c:v>
                </c:pt>
                <c:pt idx="4">
                  <c:v>-0.35015491045995184</c:v>
                </c:pt>
                <c:pt idx="5">
                  <c:v>-0.35199159353067599</c:v>
                </c:pt>
                <c:pt idx="6">
                  <c:v>-0.32914269301790389</c:v>
                </c:pt>
                <c:pt idx="7">
                  <c:v>-0.18725091199750477</c:v>
                </c:pt>
                <c:pt idx="8">
                  <c:v>0.29688012947106501</c:v>
                </c:pt>
                <c:pt idx="9">
                  <c:v>0.84827523197723353</c:v>
                </c:pt>
                <c:pt idx="10">
                  <c:v>1.3596745205081044</c:v>
                </c:pt>
                <c:pt idx="11">
                  <c:v>1.7981028557290484</c:v>
                </c:pt>
                <c:pt idx="12">
                  <c:v>2.4586105183429598</c:v>
                </c:pt>
                <c:pt idx="13">
                  <c:v>3.064955777443954</c:v>
                </c:pt>
                <c:pt idx="14">
                  <c:v>3.5763554586952844</c:v>
                </c:pt>
                <c:pt idx="15">
                  <c:v>3.8359402877276683</c:v>
                </c:pt>
                <c:pt idx="16">
                  <c:v>4.0957833886750858</c:v>
                </c:pt>
                <c:pt idx="17">
                  <c:v>4.2257095485238416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PT!$E$2</c:f>
              <c:strCache>
                <c:ptCount val="1"/>
                <c:pt idx="0">
                  <c:v>Svensson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PT!$A$3:$A$20</c:f>
              <c:numCache>
                <c:formatCode>0.000</c:formatCode>
                <c:ptCount val="18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  <c:pt idx="17">
                  <c:v>40</c:v>
                </c:pt>
              </c:numCache>
            </c:numRef>
          </c:xVal>
          <c:yVal>
            <c:numRef>
              <c:f>PT!$E$3:$E$20</c:f>
              <c:numCache>
                <c:formatCode>0.0000</c:formatCode>
                <c:ptCount val="18"/>
                <c:pt idx="0">
                  <c:v>-0.34511950654104634</c:v>
                </c:pt>
                <c:pt idx="1">
                  <c:v>-0.34559177201261093</c:v>
                </c:pt>
                <c:pt idx="2">
                  <c:v>-0.34595323132860772</c:v>
                </c:pt>
                <c:pt idx="3">
                  <c:v>-0.34601987346785679</c:v>
                </c:pt>
                <c:pt idx="4">
                  <c:v>-0.3433628467170029</c:v>
                </c:pt>
                <c:pt idx="5">
                  <c:v>-0.33727901359051071</c:v>
                </c:pt>
                <c:pt idx="6">
                  <c:v>-0.30054783352654146</c:v>
                </c:pt>
                <c:pt idx="7">
                  <c:v>-0.16033965438743109</c:v>
                </c:pt>
                <c:pt idx="8">
                  <c:v>0.28117993827255638</c:v>
                </c:pt>
                <c:pt idx="9">
                  <c:v>0.80404812855893049</c:v>
                </c:pt>
                <c:pt idx="10">
                  <c:v>1.3180763256114398</c:v>
                </c:pt>
                <c:pt idx="11">
                  <c:v>1.7814806012100228</c:v>
                </c:pt>
                <c:pt idx="12">
                  <c:v>2.5097487391458175</c:v>
                </c:pt>
                <c:pt idx="13">
                  <c:v>3.1663111747001094</c:v>
                </c:pt>
                <c:pt idx="14">
                  <c:v>3.6108526451996932</c:v>
                </c:pt>
                <c:pt idx="15">
                  <c:v>3.7735926101999002</c:v>
                </c:pt>
                <c:pt idx="16">
                  <c:v>4.0519029499016623</c:v>
                </c:pt>
                <c:pt idx="17">
                  <c:v>4.468338410263839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PT!$F$2</c:f>
              <c:strCache>
                <c:ptCount val="1"/>
                <c:pt idx="0">
                  <c:v>Cubic Polynomial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PT!$A$3:$A$20</c:f>
              <c:numCache>
                <c:formatCode>0.000</c:formatCode>
                <c:ptCount val="18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  <c:pt idx="17">
                  <c:v>40</c:v>
                </c:pt>
              </c:numCache>
            </c:numRef>
          </c:xVal>
          <c:yVal>
            <c:numRef>
              <c:f>PT!$F$3:$F$20</c:f>
              <c:numCache>
                <c:formatCode>0.0000</c:formatCode>
                <c:ptCount val="18"/>
                <c:pt idx="0">
                  <c:v>-0.45806042751440373</c:v>
                </c:pt>
                <c:pt idx="1">
                  <c:v>-0.44940179412401859</c:v>
                </c:pt>
                <c:pt idx="2">
                  <c:v>-0.43931870754836144</c:v>
                </c:pt>
                <c:pt idx="3">
                  <c:v>-0.4158502403877315</c:v>
                </c:pt>
                <c:pt idx="4">
                  <c:v>-0.37248369199074077</c:v>
                </c:pt>
                <c:pt idx="5">
                  <c:v>-0.32939945046875002</c:v>
                </c:pt>
                <c:pt idx="6">
                  <c:v>-0.20183152375000002</c:v>
                </c:pt>
                <c:pt idx="7">
                  <c:v>4.5804129999999943E-2</c:v>
                </c:pt>
                <c:pt idx="8">
                  <c:v>0.51175831999999988</c:v>
                </c:pt>
                <c:pt idx="9">
                  <c:v>0.93992526999999981</c:v>
                </c:pt>
                <c:pt idx="10">
                  <c:v>1.3318676799999998</c:v>
                </c:pt>
                <c:pt idx="11">
                  <c:v>1.6891482499999999</c:v>
                </c:pt>
                <c:pt idx="12">
                  <c:v>2.3059746699999994</c:v>
                </c:pt>
                <c:pt idx="13">
                  <c:v>3.0103179999999998</c:v>
                </c:pt>
                <c:pt idx="14">
                  <c:v>3.6993467499999992</c:v>
                </c:pt>
                <c:pt idx="15">
                  <c:v>3.9515720000000005</c:v>
                </c:pt>
                <c:pt idx="16">
                  <c:v>3.9269619999999996</c:v>
                </c:pt>
                <c:pt idx="17">
                  <c:v>4.499188000000002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617512"/>
        <c:axId val="598617904"/>
      </c:scatterChart>
      <c:valAx>
        <c:axId val="598617512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617904"/>
        <c:crosses val="autoZero"/>
        <c:crossBetween val="midCat"/>
        <c:majorUnit val="2"/>
      </c:valAx>
      <c:valAx>
        <c:axId val="59861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617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Instantaneous forward curve - Portugal (25 Oct.2016)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PT!$H$2</c:f>
              <c:strCache>
                <c:ptCount val="1"/>
                <c:pt idx="0">
                  <c:v>Svensson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PT!$A$3:$A$20</c:f>
              <c:numCache>
                <c:formatCode>0.000</c:formatCode>
                <c:ptCount val="18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  <c:pt idx="17">
                  <c:v>40</c:v>
                </c:pt>
              </c:numCache>
            </c:numRef>
          </c:xVal>
          <c:yVal>
            <c:numRef>
              <c:f>PT!$H$3:$H$20</c:f>
              <c:numCache>
                <c:formatCode>0.0000</c:formatCode>
                <c:ptCount val="18"/>
                <c:pt idx="0">
                  <c:v>-0.34521052462965118</c:v>
                </c:pt>
                <c:pt idx="1">
                  <c:v>-0.34605470467738159</c:v>
                </c:pt>
                <c:pt idx="2">
                  <c:v>-0.34647417179105522</c:v>
                </c:pt>
                <c:pt idx="3">
                  <c:v>-0.34514991283687357</c:v>
                </c:pt>
                <c:pt idx="4">
                  <c:v>-0.33454921242542934</c:v>
                </c:pt>
                <c:pt idx="5">
                  <c:v>-0.31410300876248337</c:v>
                </c:pt>
                <c:pt idx="6">
                  <c:v>-0.20171549877452088</c:v>
                </c:pt>
                <c:pt idx="7">
                  <c:v>0.19167059013122234</c:v>
                </c:pt>
                <c:pt idx="8">
                  <c:v>1.2867309169273997</c:v>
                </c:pt>
                <c:pt idx="9">
                  <c:v>2.3896135441180726</c:v>
                </c:pt>
                <c:pt idx="10">
                  <c:v>3.2897554562691598</c:v>
                </c:pt>
                <c:pt idx="11">
                  <c:v>3.9393091015792239</c:v>
                </c:pt>
                <c:pt idx="12">
                  <c:v>4.6004459630083101</c:v>
                </c:pt>
                <c:pt idx="13">
                  <c:v>4.6868024842864022</c:v>
                </c:pt>
                <c:pt idx="14">
                  <c:v>4.3234501935239766</c:v>
                </c:pt>
                <c:pt idx="15">
                  <c:v>4.2692044585852864</c:v>
                </c:pt>
                <c:pt idx="16">
                  <c:v>5.0928322334674521</c:v>
                </c:pt>
                <c:pt idx="17">
                  <c:v>6.3590784468898676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PT!$G$2</c:f>
              <c:strCache>
                <c:ptCount val="1"/>
                <c:pt idx="0">
                  <c:v>Nelson and Siegel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PT!$A$3:$A$20</c:f>
              <c:numCache>
                <c:formatCode>0.000</c:formatCode>
                <c:ptCount val="18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  <c:pt idx="17">
                  <c:v>40</c:v>
                </c:pt>
              </c:numCache>
            </c:numRef>
          </c:xVal>
          <c:yVal>
            <c:numRef>
              <c:f>PT!$G$3:$G$20</c:f>
              <c:numCache>
                <c:formatCode>0.0000</c:formatCode>
                <c:ptCount val="18"/>
                <c:pt idx="0">
                  <c:v>-0.33080727847253033</c:v>
                </c:pt>
                <c:pt idx="1">
                  <c:v>-0.33674394799400709</c:v>
                </c:pt>
                <c:pt idx="2">
                  <c:v>-0.34274491229421589</c:v>
                </c:pt>
                <c:pt idx="3">
                  <c:v>-0.353018046349169</c:v>
                </c:pt>
                <c:pt idx="4">
                  <c:v>-0.35910295616681287</c:v>
                </c:pt>
                <c:pt idx="5">
                  <c:v>-0.34980555953398884</c:v>
                </c:pt>
                <c:pt idx="6">
                  <c:v>-0.24552047229362395</c:v>
                </c:pt>
                <c:pt idx="7">
                  <c:v>0.19300474372476684</c:v>
                </c:pt>
                <c:pt idx="8">
                  <c:v>1.3874503473192801</c:v>
                </c:pt>
                <c:pt idx="9">
                  <c:v>2.4714589742713033</c:v>
                </c:pt>
                <c:pt idx="10">
                  <c:v>3.2673122711469818</c:v>
                </c:pt>
                <c:pt idx="11">
                  <c:v>3.7975614022896975</c:v>
                </c:pt>
                <c:pt idx="12">
                  <c:v>4.3345818027752614</c:v>
                </c:pt>
                <c:pt idx="13">
                  <c:v>4.5645453423830942</c:v>
                </c:pt>
                <c:pt idx="14">
                  <c:v>4.6129328531613902</c:v>
                </c:pt>
                <c:pt idx="15">
                  <c:v>4.6153719067779226</c:v>
                </c:pt>
                <c:pt idx="16">
                  <c:v>4.6154878536071173</c:v>
                </c:pt>
                <c:pt idx="17">
                  <c:v>4.6154880599193397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619864"/>
        <c:axId val="598617120"/>
      </c:scatterChart>
      <c:valAx>
        <c:axId val="598619864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617120"/>
        <c:crosses val="autoZero"/>
        <c:crossBetween val="midCat"/>
        <c:majorUnit val="2"/>
      </c:valAx>
      <c:valAx>
        <c:axId val="59861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619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Discount rate curve </a:t>
            </a:r>
            <a:r>
              <a:rPr lang="en-US"/>
              <a:t>- Portugal (25 Oct.2016)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PT!$J$2</c:f>
              <c:strCache>
                <c:ptCount val="1"/>
                <c:pt idx="0">
                  <c:v>Svensson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PT!$A$3:$A$19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PT!$J$3:$J$19</c:f>
              <c:numCache>
                <c:formatCode>General</c:formatCode>
                <c:ptCount val="17"/>
                <c:pt idx="0">
                  <c:v>1.000009455373648</c:v>
                </c:pt>
                <c:pt idx="1">
                  <c:v>1.000066462164668</c:v>
                </c:pt>
                <c:pt idx="2">
                  <c:v>1.000133067787859</c:v>
                </c:pt>
                <c:pt idx="3">
                  <c:v>1.0002883914713836</c:v>
                </c:pt>
                <c:pt idx="4">
                  <c:v>1.0005724351897194</c:v>
                </c:pt>
                <c:pt idx="5">
                  <c:v>1.0008435531249544</c:v>
                </c:pt>
                <c:pt idx="6">
                  <c:v>1.0015038688459355</c:v>
                </c:pt>
                <c:pt idx="7">
                  <c:v>1.0016046826714118</c:v>
                </c:pt>
                <c:pt idx="8">
                  <c:v>0.99439218406678809</c:v>
                </c:pt>
                <c:pt idx="9">
                  <c:v>0.97616715305514623</c:v>
                </c:pt>
                <c:pt idx="10">
                  <c:v>0.94864269983197458</c:v>
                </c:pt>
                <c:pt idx="11">
                  <c:v>0.91477785000811185</c:v>
                </c:pt>
                <c:pt idx="12">
                  <c:v>0.83888436085998097</c:v>
                </c:pt>
                <c:pt idx="13">
                  <c:v>0.72859947317697149</c:v>
                </c:pt>
                <c:pt idx="14">
                  <c:v>0.58180037010699903</c:v>
                </c:pt>
                <c:pt idx="15">
                  <c:v>0.47014293098074056</c:v>
                </c:pt>
                <c:pt idx="16">
                  <c:v>0.29654067534741724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PT!$G$2</c:f>
              <c:strCache>
                <c:ptCount val="1"/>
                <c:pt idx="0">
                  <c:v>Nelson and Siegel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PT!$A$3:$A$19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PT!$I$3:$I$19</c:f>
              <c:numCache>
                <c:formatCode>General</c:formatCode>
                <c:ptCount val="17"/>
                <c:pt idx="0">
                  <c:v>1.0000090488057007</c:v>
                </c:pt>
                <c:pt idx="1">
                  <c:v>1.0000641040504676</c:v>
                </c:pt>
                <c:pt idx="2">
                  <c:v>1.0001294615736009</c:v>
                </c:pt>
                <c:pt idx="3">
                  <c:v>1.0002857864050938</c:v>
                </c:pt>
                <c:pt idx="4">
                  <c:v>1.0005837618400941</c:v>
                </c:pt>
                <c:pt idx="5">
                  <c:v>1.0008803662789283</c:v>
                </c:pt>
                <c:pt idx="6">
                  <c:v>1.0016470683946674</c:v>
                </c:pt>
                <c:pt idx="7">
                  <c:v>1.0018742633599498</c:v>
                </c:pt>
                <c:pt idx="8">
                  <c:v>0.99407999013607429</c:v>
                </c:pt>
                <c:pt idx="9">
                  <c:v>0.97487282054474367</c:v>
                </c:pt>
                <c:pt idx="10">
                  <c:v>0.94706553937982019</c:v>
                </c:pt>
                <c:pt idx="11">
                  <c:v>0.91401788234869386</c:v>
                </c:pt>
                <c:pt idx="12">
                  <c:v>0.84189267580032234</c:v>
                </c:pt>
                <c:pt idx="13">
                  <c:v>0.73602177304857408</c:v>
                </c:pt>
                <c:pt idx="14">
                  <c:v>0.5848187441592726</c:v>
                </c:pt>
                <c:pt idx="15">
                  <c:v>0.46431686665885147</c:v>
                </c:pt>
                <c:pt idx="16">
                  <c:v>0.29266255689827819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628304"/>
        <c:axId val="494627912"/>
      </c:scatterChart>
      <c:valAx>
        <c:axId val="494628304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7912"/>
        <c:crosses val="autoZero"/>
        <c:crossBetween val="midCat"/>
        <c:majorUnit val="2"/>
      </c:valAx>
      <c:valAx>
        <c:axId val="49462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Discount rate curve - Portugal</a:t>
            </a:r>
          </a:p>
          <a:p>
            <a:pPr>
              <a:defRPr/>
            </a:pPr>
            <a:r>
              <a:rPr lang="en-GB"/>
              <a:t>Polynomial and spline</a:t>
            </a:r>
            <a:r>
              <a:rPr lang="en-GB" baseline="0"/>
              <a:t> adjustment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forward val="10"/>
            <c:dispRSqr val="0"/>
            <c:dispEq val="1"/>
            <c:trendlineLbl>
              <c:layout>
                <c:manualLayout>
                  <c:x val="2.2917760279965002E-3"/>
                  <c:y val="-0.2728284485272674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PT!$A$3:$A$19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PT!$C$3:$C$19</c:f>
              <c:numCache>
                <c:formatCode>0.0000</c:formatCode>
                <c:ptCount val="17"/>
                <c:pt idx="0">
                  <c:v>1.0000095509203628</c:v>
                </c:pt>
                <c:pt idx="1">
                  <c:v>1.0000732188023456</c:v>
                </c:pt>
                <c:pt idx="2">
                  <c:v>1.0001437400910367</c:v>
                </c:pt>
                <c:pt idx="3">
                  <c:v>1.0003106262683206</c:v>
                </c:pt>
                <c:pt idx="4">
                  <c:v>1.0005661200303544</c:v>
                </c:pt>
                <c:pt idx="5">
                  <c:v>1.0007815245681864</c:v>
                </c:pt>
                <c:pt idx="6">
                  <c:v>1.0010366096143246</c:v>
                </c:pt>
                <c:pt idx="7">
                  <c:v>1.0013217447030081</c:v>
                </c:pt>
                <c:pt idx="8">
                  <c:v>0.99543568440117025</c:v>
                </c:pt>
                <c:pt idx="9">
                  <c:v>0.97818281096759629</c:v>
                </c:pt>
                <c:pt idx="10">
                  <c:v>0.94695194488745704</c:v>
                </c:pt>
                <c:pt idx="11">
                  <c:v>0.91799467284226777</c:v>
                </c:pt>
                <c:pt idx="12">
                  <c:v>0.83400482592155589</c:v>
                </c:pt>
                <c:pt idx="13">
                  <c:v>0.73562281167890731</c:v>
                </c:pt>
                <c:pt idx="14">
                  <c:v>0.59155286932800921</c:v>
                </c:pt>
                <c:pt idx="15">
                  <c:v>0.47229373514830997</c:v>
                </c:pt>
                <c:pt idx="16">
                  <c:v>0.30460655050091312</c:v>
                </c:pt>
              </c:numCache>
            </c:numRef>
          </c:yVal>
          <c:smooth val="0"/>
        </c:ser>
        <c:ser>
          <c:idx val="1"/>
          <c:order val="1"/>
          <c:tx>
            <c:v>cubic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PT!$A$3:$A$19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PT!$K$3:$K$19</c:f>
              <c:numCache>
                <c:formatCode>General</c:formatCode>
                <c:ptCount val="17"/>
                <c:pt idx="0">
                  <c:v>1.0000125496795005</c:v>
                </c:pt>
                <c:pt idx="1">
                  <c:v>1.0000864271565584</c:v>
                </c:pt>
                <c:pt idx="2">
                  <c:v>1.0001689830096929</c:v>
                </c:pt>
                <c:pt idx="3">
                  <c:v>1.0003466019195593</c:v>
                </c:pt>
                <c:pt idx="4">
                  <c:v>1.0006209988933406</c:v>
                </c:pt>
                <c:pt idx="5">
                  <c:v>1.0008238377942607</c:v>
                </c:pt>
                <c:pt idx="6">
                  <c:v>1.0010096669896305</c:v>
                </c:pt>
                <c:pt idx="7">
                  <c:v>0.99954206358490172</c:v>
                </c:pt>
                <c:pt idx="8">
                  <c:v>0.98981703466827842</c:v>
                </c:pt>
                <c:pt idx="9">
                  <c:v>0.97219608813832437</c:v>
                </c:pt>
                <c:pt idx="10">
                  <c:v>0.948119521445553</c:v>
                </c:pt>
                <c:pt idx="11">
                  <c:v>0.91901079291558407</c:v>
                </c:pt>
                <c:pt idx="12">
                  <c:v>0.85093611230421928</c:v>
                </c:pt>
                <c:pt idx="13">
                  <c:v>0.74005423864772846</c:v>
                </c:pt>
                <c:pt idx="14">
                  <c:v>0.5741285158582119</c:v>
                </c:pt>
                <c:pt idx="15">
                  <c:v>0.45370212890704842</c:v>
                </c:pt>
                <c:pt idx="16">
                  <c:v>0.30786663285364374</c:v>
                </c:pt>
              </c:numCache>
            </c:numRef>
          </c:yVal>
          <c:smooth val="0"/>
        </c:ser>
        <c:ser>
          <c:idx val="2"/>
          <c:order val="2"/>
          <c:tx>
            <c:v>spline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PT!$A$3:$A$19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PT!$L$3:$L$20</c:f>
              <c:numCache>
                <c:formatCode>0.0000</c:formatCode>
                <c:ptCount val="18"/>
                <c:pt idx="0">
                  <c:v>0.99996187946034243</c:v>
                </c:pt>
                <c:pt idx="1">
                  <c:v>0.99973196069924908</c:v>
                </c:pt>
                <c:pt idx="2">
                  <c:v>0.99946284387801543</c:v>
                </c:pt>
                <c:pt idx="3">
                  <c:v>0.99883072337962964</c:v>
                </c:pt>
                <c:pt idx="4">
                  <c:v>0.99764131481481488</c:v>
                </c:pt>
                <c:pt idx="5">
                  <c:v>0.99643190625</c:v>
                </c:pt>
                <c:pt idx="6">
                  <c:v>0.99268499999999993</c:v>
                </c:pt>
                <c:pt idx="7">
                  <c:v>0.98466900000000002</c:v>
                </c:pt>
                <c:pt idx="8">
                  <c:v>0.96664800000000006</c:v>
                </c:pt>
                <c:pt idx="9">
                  <c:v>0.94616499999999992</c:v>
                </c:pt>
                <c:pt idx="10">
                  <c:v>0.92344799999999994</c:v>
                </c:pt>
                <c:pt idx="11">
                  <c:v>0.898725</c:v>
                </c:pt>
                <c:pt idx="12">
                  <c:v>0.84417300000000006</c:v>
                </c:pt>
                <c:pt idx="13">
                  <c:v>0.753</c:v>
                </c:pt>
                <c:pt idx="14">
                  <c:v>0.59132499999999999</c:v>
                </c:pt>
                <c:pt idx="15">
                  <c:v>0.44219999999999998</c:v>
                </c:pt>
                <c:pt idx="16">
                  <c:v>0.29560000000000008</c:v>
                </c:pt>
                <c:pt idx="17">
                  <c:v>0.5411999999999999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813000"/>
        <c:axId val="597813784"/>
      </c:scatterChart>
      <c:valAx>
        <c:axId val="597813000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813784"/>
        <c:crosses val="autoZero"/>
        <c:crossBetween val="midCat"/>
      </c:valAx>
      <c:valAx>
        <c:axId val="59781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813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Curve - Germany (25 Oct.2016)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DE!$B$1</c:f>
              <c:strCache>
                <c:ptCount val="1"/>
                <c:pt idx="0">
                  <c:v>YTM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DE!$A$3:$A$19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DE!$B$3:$B$19</c:f>
              <c:numCache>
                <c:formatCode>General</c:formatCode>
                <c:ptCount val="17"/>
                <c:pt idx="0">
                  <c:v>-0.34799999999999998</c:v>
                </c:pt>
                <c:pt idx="1">
                  <c:v>-0.38</c:v>
                </c:pt>
                <c:pt idx="2">
                  <c:v>-0.373</c:v>
                </c:pt>
                <c:pt idx="3">
                  <c:v>-0.372</c:v>
                </c:pt>
                <c:pt idx="4">
                  <c:v>-0.33900000000000002</c:v>
                </c:pt>
                <c:pt idx="5">
                  <c:v>-0.312</c:v>
                </c:pt>
                <c:pt idx="6" formatCode="0.000">
                  <c:v>-0.20699999999999999</c:v>
                </c:pt>
                <c:pt idx="7" formatCode="0.000">
                  <c:v>-0.13200000000000001</c:v>
                </c:pt>
                <c:pt idx="8">
                  <c:v>0.66100000000000003</c:v>
                </c:pt>
                <c:pt idx="9">
                  <c:v>0.66100000000000003</c:v>
                </c:pt>
                <c:pt idx="10">
                  <c:v>0.59399999999999997</c:v>
                </c:pt>
                <c:pt idx="11">
                  <c:v>0.49299999999999999</c:v>
                </c:pt>
                <c:pt idx="12">
                  <c:v>0.378</c:v>
                </c:pt>
                <c:pt idx="13">
                  <c:v>1.4E-2</c:v>
                </c:pt>
                <c:pt idx="14">
                  <c:v>0.188</c:v>
                </c:pt>
                <c:pt idx="15">
                  <c:v>0.42</c:v>
                </c:pt>
                <c:pt idx="16">
                  <c:v>0.63800000000000001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DE!$D$2</c:f>
              <c:strCache>
                <c:ptCount val="1"/>
                <c:pt idx="0">
                  <c:v>Nelson e Siegel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DE!$A$3:$A$19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DE!$D$3:$D$19</c:f>
              <c:numCache>
                <c:formatCode>0.0000</c:formatCode>
                <c:ptCount val="17"/>
                <c:pt idx="0">
                  <c:v>-0.45085939428911981</c:v>
                </c:pt>
                <c:pt idx="1">
                  <c:v>-0.4361571671371357</c:v>
                </c:pt>
                <c:pt idx="2">
                  <c:v>-0.41926549425851717</c:v>
                </c:pt>
                <c:pt idx="3">
                  <c:v>-0.38088951787446967</c:v>
                </c:pt>
                <c:pt idx="4">
                  <c:v>-0.31333119998325853</c:v>
                </c:pt>
                <c:pt idx="5">
                  <c:v>-0.25034082878548158</c:v>
                </c:pt>
                <c:pt idx="6">
                  <c:v>-8.5993669478786033E-2</c:v>
                </c:pt>
                <c:pt idx="7">
                  <c:v>0.15304182071303013</c:v>
                </c:pt>
                <c:pt idx="8">
                  <c:v>0.40016231303493527</c:v>
                </c:pt>
                <c:pt idx="9">
                  <c:v>0.48683066206126202</c:v>
                </c:pt>
                <c:pt idx="10">
                  <c:v>0.50465125779823983</c:v>
                </c:pt>
                <c:pt idx="11">
                  <c:v>0.49510242909909907</c:v>
                </c:pt>
                <c:pt idx="12">
                  <c:v>0.45631672436999404</c:v>
                </c:pt>
                <c:pt idx="13">
                  <c:v>0.40723032217582777</c:v>
                </c:pt>
                <c:pt idx="14">
                  <c:v>0.36224697741331124</c:v>
                </c:pt>
                <c:pt idx="15">
                  <c:v>0.33917709265563611</c:v>
                </c:pt>
                <c:pt idx="16">
                  <c:v>0.31607736681343868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DE!$E$2</c:f>
              <c:strCache>
                <c:ptCount val="1"/>
                <c:pt idx="0">
                  <c:v>Svensson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DE!$A$3:$A$19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DE!$E$3:$E$19</c:f>
              <c:numCache>
                <c:formatCode>0.0000</c:formatCode>
                <c:ptCount val="17"/>
                <c:pt idx="0">
                  <c:v>-0.44837965839752114</c:v>
                </c:pt>
                <c:pt idx="1">
                  <c:v>-0.43575556156439382</c:v>
                </c:pt>
                <c:pt idx="2">
                  <c:v>-0.42116848853274896</c:v>
                </c:pt>
                <c:pt idx="3">
                  <c:v>-0.38768912923875642</c:v>
                </c:pt>
                <c:pt idx="4">
                  <c:v>-0.32754720141958715</c:v>
                </c:pt>
                <c:pt idx="5">
                  <c:v>-0.26998459301011168</c:v>
                </c:pt>
                <c:pt idx="6">
                  <c:v>-0.11202991362850678</c:v>
                </c:pt>
                <c:pt idx="7">
                  <c:v>0.14384949016516835</c:v>
                </c:pt>
                <c:pt idx="8">
                  <c:v>0.46179221681774063</c:v>
                </c:pt>
                <c:pt idx="9">
                  <c:v>0.59371470864908105</c:v>
                </c:pt>
                <c:pt idx="10">
                  <c:v>0.60650421291185097</c:v>
                </c:pt>
                <c:pt idx="11">
                  <c:v>0.54890753579305596</c:v>
                </c:pt>
                <c:pt idx="12">
                  <c:v>0.35120331596913701</c:v>
                </c:pt>
                <c:pt idx="13">
                  <c:v>0.10250341812790253</c:v>
                </c:pt>
                <c:pt idx="14">
                  <c:v>0.11214875320309403</c:v>
                </c:pt>
                <c:pt idx="15">
                  <c:v>0.44009464637118612</c:v>
                </c:pt>
                <c:pt idx="16">
                  <c:v>0.6442383189570009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628696"/>
        <c:axId val="494627520"/>
      </c:scatterChart>
      <c:valAx>
        <c:axId val="494628696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7520"/>
        <c:crosses val="autoZero"/>
        <c:crossBetween val="midCat"/>
        <c:majorUnit val="2"/>
      </c:valAx>
      <c:valAx>
        <c:axId val="4946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8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Instantaneous forward curve</a:t>
            </a:r>
            <a:r>
              <a:rPr lang="en-US" baseline="0"/>
              <a:t> </a:t>
            </a:r>
            <a:r>
              <a:rPr lang="en-US"/>
              <a:t>- Germany (25 Oct.2016)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DE!$F$2</c:f>
              <c:strCache>
                <c:ptCount val="1"/>
                <c:pt idx="0">
                  <c:v>Nelson e Siegel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DE!$A$3:$A$19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DE!$F$3:$F$19</c:f>
              <c:numCache>
                <c:formatCode>0.0000</c:formatCode>
                <c:ptCount val="17"/>
                <c:pt idx="0">
                  <c:v>-0.44840005139178485</c:v>
                </c:pt>
                <c:pt idx="1">
                  <c:v>-0.419129821309569</c:v>
                </c:pt>
                <c:pt idx="2">
                  <c:v>-0.38575214794845741</c:v>
                </c:pt>
                <c:pt idx="3">
                  <c:v>-0.31094692445636352</c:v>
                </c:pt>
                <c:pt idx="4">
                  <c:v>-0.18288123542135351</c:v>
                </c:pt>
                <c:pt idx="5">
                  <c:v>-6.7930078040475683E-2</c:v>
                </c:pt>
                <c:pt idx="6">
                  <c:v>0.20885106480569254</c:v>
                </c:pt>
                <c:pt idx="7">
                  <c:v>0.53323025214290665</c:v>
                </c:pt>
                <c:pt idx="8">
                  <c:v>0.69081756301423003</c:v>
                </c:pt>
                <c:pt idx="9">
                  <c:v>0.61402432389741102</c:v>
                </c:pt>
                <c:pt idx="10">
                  <c:v>0.50362102049888946</c:v>
                </c:pt>
                <c:pt idx="11">
                  <c:v>0.41514695963558845</c:v>
                </c:pt>
                <c:pt idx="12">
                  <c:v>0.31870311258518924</c:v>
                </c:pt>
                <c:pt idx="13">
                  <c:v>0.27785602274062493</c:v>
                </c:pt>
                <c:pt idx="14">
                  <c:v>0.27019143004889123</c:v>
                </c:pt>
                <c:pt idx="15">
                  <c:v>0.26988726422180132</c:v>
                </c:pt>
                <c:pt idx="16">
                  <c:v>0.2698763253399083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DE!$G$2</c:f>
              <c:strCache>
                <c:ptCount val="1"/>
                <c:pt idx="0">
                  <c:v>Svensson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DE!$A$3:$A$19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DE!$G$3:$G$19</c:f>
              <c:numCache>
                <c:formatCode>0.0000</c:formatCode>
                <c:ptCount val="17"/>
                <c:pt idx="0">
                  <c:v>-0.44627349350341211</c:v>
                </c:pt>
                <c:pt idx="1">
                  <c:v>-0.42109631786340368</c:v>
                </c:pt>
                <c:pt idx="2">
                  <c:v>-0.39213836011315284</c:v>
                </c:pt>
                <c:pt idx="3">
                  <c:v>-0.32623205048265747</c:v>
                </c:pt>
                <c:pt idx="4">
                  <c:v>-0.20986800755483781</c:v>
                </c:pt>
                <c:pt idx="5">
                  <c:v>-0.10109016274540394</c:v>
                </c:pt>
                <c:pt idx="6">
                  <c:v>0.18264523062789983</c:v>
                </c:pt>
                <c:pt idx="7">
                  <c:v>0.58265808572563227</c:v>
                </c:pt>
                <c:pt idx="8">
                  <c:v>0.88584655543795776</c:v>
                </c:pt>
                <c:pt idx="9">
                  <c:v>0.7823465194226138</c:v>
                </c:pt>
                <c:pt idx="10">
                  <c:v>0.48953049499133527</c:v>
                </c:pt>
                <c:pt idx="11">
                  <c:v>0.14789892024109719</c:v>
                </c:pt>
                <c:pt idx="12">
                  <c:v>-0.37873800842867666</c:v>
                </c:pt>
                <c:pt idx="13">
                  <c:v>-0.42522583277401793</c:v>
                </c:pt>
                <c:pt idx="14">
                  <c:v>0.82256535972406652</c:v>
                </c:pt>
                <c:pt idx="15">
                  <c:v>1.8417646272494466</c:v>
                </c:pt>
                <c:pt idx="16">
                  <c:v>-0.90612462521808368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629088"/>
        <c:axId val="494629480"/>
      </c:scatterChart>
      <c:valAx>
        <c:axId val="49462908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9480"/>
        <c:crosses val="autoZero"/>
        <c:crossBetween val="midCat"/>
        <c:majorUnit val="2"/>
      </c:valAx>
      <c:valAx>
        <c:axId val="49462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29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Discount rate curve</a:t>
            </a:r>
            <a:r>
              <a:rPr lang="en-US" baseline="0"/>
              <a:t> </a:t>
            </a:r>
            <a:r>
              <a:rPr lang="en-US"/>
              <a:t>- Germany (25 Oct.2016)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DE!$H$2</c:f>
              <c:strCache>
                <c:ptCount val="1"/>
                <c:pt idx="0">
                  <c:v>Nelson e Siegel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DE!$A$3:$A$19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DE!$H$3:$H$19</c:f>
              <c:numCache>
                <c:formatCode>General</c:formatCode>
                <c:ptCount val="17"/>
                <c:pt idx="0">
                  <c:v>1.0000123523884625</c:v>
                </c:pt>
                <c:pt idx="1">
                  <c:v>1.0000838798960174</c:v>
                </c:pt>
                <c:pt idx="2">
                  <c:v>1.0001612689617714</c:v>
                </c:pt>
                <c:pt idx="3">
                  <c:v>1.0003174583107897</c:v>
                </c:pt>
                <c:pt idx="4">
                  <c:v>1.0005223550465456</c:v>
                </c:pt>
                <c:pt idx="5">
                  <c:v>1.0006260479582347</c:v>
                </c:pt>
                <c:pt idx="6">
                  <c:v>1.0004300607970336</c:v>
                </c:pt>
                <c:pt idx="7">
                  <c:v>0.99847075228562343</c:v>
                </c:pt>
                <c:pt idx="8">
                  <c:v>0.99202869444807074</c:v>
                </c:pt>
                <c:pt idx="9">
                  <c:v>0.98550121465662377</c:v>
                </c:pt>
                <c:pt idx="10">
                  <c:v>0.98001632400143213</c:v>
                </c:pt>
                <c:pt idx="11">
                  <c:v>0.97554877374541948</c:v>
                </c:pt>
                <c:pt idx="12">
                  <c:v>0.96856259175065507</c:v>
                </c:pt>
                <c:pt idx="13">
                  <c:v>0.96009500851161844</c:v>
                </c:pt>
                <c:pt idx="14">
                  <c:v>0.94711283152850145</c:v>
                </c:pt>
                <c:pt idx="15">
                  <c:v>0.93441424819214358</c:v>
                </c:pt>
                <c:pt idx="16">
                  <c:v>0.90953371668119631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DE!$I$2</c:f>
              <c:strCache>
                <c:ptCount val="1"/>
                <c:pt idx="0">
                  <c:v>Svensson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DE!$A$3:$A$19</c:f>
              <c:numCache>
                <c:formatCode>0.000</c:formatCode>
                <c:ptCount val="17"/>
                <c:pt idx="0">
                  <c:v>2.7397260273972603E-3</c:v>
                </c:pt>
                <c:pt idx="1">
                  <c:v>1.9230769230769232E-2</c:v>
                </c:pt>
                <c:pt idx="2">
                  <c:v>3.8461538461538464E-2</c:v>
                </c:pt>
                <c:pt idx="3">
                  <c:v>8.3333333333333329E-2</c:v>
                </c:pt>
                <c:pt idx="4">
                  <c:v>0.16666666666666666</c:v>
                </c:pt>
                <c:pt idx="5">
                  <c:v>0.25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15</c:v>
                </c:pt>
                <c:pt idx="15">
                  <c:v>20</c:v>
                </c:pt>
                <c:pt idx="16">
                  <c:v>30</c:v>
                </c:pt>
              </c:numCache>
            </c:numRef>
          </c:xVal>
          <c:yVal>
            <c:numRef>
              <c:f>DE!$I$3:$I$19</c:f>
              <c:numCache>
                <c:formatCode>General</c:formatCode>
                <c:ptCount val="17"/>
                <c:pt idx="0">
                  <c:v>1.000012284449656</c:v>
                </c:pt>
                <c:pt idx="1">
                  <c:v>1.0000838026577012</c:v>
                </c:pt>
                <c:pt idx="2">
                  <c:v>1.00016200100095</c:v>
                </c:pt>
                <c:pt idx="3">
                  <c:v>1.0003231264684798</c:v>
                </c:pt>
                <c:pt idx="4">
                  <c:v>1.0005460610394423</c:v>
                </c:pt>
                <c:pt idx="5">
                  <c:v>1.0006751893202843</c:v>
                </c:pt>
                <c:pt idx="6">
                  <c:v>1.0005603064812087</c:v>
                </c:pt>
                <c:pt idx="7">
                  <c:v>0.99856253923621252</c:v>
                </c:pt>
                <c:pt idx="8">
                  <c:v>0.99080667507238152</c:v>
                </c:pt>
                <c:pt idx="9">
                  <c:v>0.98234624486672739</c:v>
                </c:pt>
                <c:pt idx="10">
                  <c:v>0.9760317439915277</c:v>
                </c:pt>
                <c:pt idx="11">
                  <c:v>0.97292782554328772</c:v>
                </c:pt>
                <c:pt idx="12">
                  <c:v>0.97571549887405606</c:v>
                </c:pt>
                <c:pt idx="13">
                  <c:v>0.98980201390016398</c:v>
                </c:pt>
                <c:pt idx="14">
                  <c:v>0.9833183920271662</c:v>
                </c:pt>
                <c:pt idx="15">
                  <c:v>0.91574354219861998</c:v>
                </c:pt>
                <c:pt idx="16">
                  <c:v>0.82425816122253304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688824"/>
        <c:axId val="599690392"/>
      </c:scatterChart>
      <c:valAx>
        <c:axId val="599688824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690392"/>
        <c:crosses val="autoZero"/>
        <c:crossBetween val="midCat"/>
        <c:majorUnit val="2"/>
      </c:valAx>
      <c:valAx>
        <c:axId val="599690392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688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523881</xdr:colOff>
      <xdr:row>20</xdr:row>
      <xdr:rowOff>133350</xdr:rowOff>
    </xdr:from>
    <xdr:to>
      <xdr:col>14</xdr:col>
      <xdr:colOff>257181</xdr:colOff>
      <xdr:row>37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39</xdr:row>
      <xdr:rowOff>38100</xdr:rowOff>
    </xdr:from>
    <xdr:to>
      <xdr:col>14</xdr:col>
      <xdr:colOff>238125</xdr:colOff>
      <xdr:row>56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57</xdr:row>
      <xdr:rowOff>57150</xdr:rowOff>
    </xdr:from>
    <xdr:to>
      <xdr:col>14</xdr:col>
      <xdr:colOff>228600</xdr:colOff>
      <xdr:row>74</xdr:row>
      <xdr:rowOff>47625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522337</xdr:colOff>
      <xdr:row>74</xdr:row>
      <xdr:rowOff>153629</xdr:rowOff>
    </xdr:from>
    <xdr:to>
      <xdr:col>12</xdr:col>
      <xdr:colOff>737418</xdr:colOff>
      <xdr:row>103</xdr:row>
      <xdr:rowOff>7681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428631</xdr:colOff>
      <xdr:row>20</xdr:row>
      <xdr:rowOff>38100</xdr:rowOff>
    </xdr:from>
    <xdr:to>
      <xdr:col>9</xdr:col>
      <xdr:colOff>114306</xdr:colOff>
      <xdr:row>37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38</xdr:row>
      <xdr:rowOff>28575</xdr:rowOff>
    </xdr:from>
    <xdr:to>
      <xdr:col>9</xdr:col>
      <xdr:colOff>133350</xdr:colOff>
      <xdr:row>55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485775</xdr:colOff>
      <xdr:row>56</xdr:row>
      <xdr:rowOff>0</xdr:rowOff>
    </xdr:from>
    <xdr:to>
      <xdr:col>9</xdr:col>
      <xdr:colOff>171450</xdr:colOff>
      <xdr:row>72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73"/>
  <sheetViews>
    <sheetView tabSelected="1" zoomScale="124" zoomScaleNormal="124" workbookViewId="0">
      <pane xSplit="1" ySplit="2" topLeftCell="B3" activePane="bottomRight" state="frozen"/>
      <selection pane="topRight"/>
      <selection pane="bottomLeft"/>
      <selection pane="bottomRight" activeCell="N1" sqref="N1:Q1"/>
    </sheetView>
  </sheetViews>
  <sheetFormatPr defaultRowHeight="12.75"/>
  <cols>
    <col min="1" max="1" width="18.83203125" style="9" customWidth="1"/>
    <col min="2" max="2" width="12" style="7" customWidth="1"/>
    <col min="3" max="3" width="11.5" style="8" customWidth="1"/>
    <col min="4" max="4" width="17.5" style="8" bestFit="1" customWidth="1"/>
    <col min="5" max="5" width="15.83203125" customWidth="1"/>
    <col min="6" max="6" width="17.83203125" bestFit="1" customWidth="1"/>
    <col min="7" max="7" width="17.5" bestFit="1" customWidth="1"/>
    <col min="8" max="8" width="15.83203125" customWidth="1"/>
    <col min="9" max="9" width="17.83203125" bestFit="1" customWidth="1"/>
    <col min="10" max="10" width="12.6640625" customWidth="1"/>
    <col min="11" max="11" width="17.83203125" bestFit="1" customWidth="1"/>
    <col min="12" max="12" width="17.83203125" customWidth="1"/>
    <col min="13" max="13" width="15.1640625" customWidth="1"/>
    <col min="14" max="14" width="17.5" bestFit="1" customWidth="1"/>
    <col min="15" max="15" width="12.6640625" customWidth="1"/>
    <col min="16" max="16" width="17.83203125" bestFit="1" customWidth="1"/>
    <col min="17" max="18" width="15.83203125" customWidth="1"/>
    <col min="20" max="20" width="17.5" style="8" bestFit="1" customWidth="1"/>
    <col min="21" max="21" width="15.83203125" customWidth="1"/>
    <col min="22" max="22" width="17.5" bestFit="1" customWidth="1"/>
    <col min="23" max="23" width="12.33203125" customWidth="1"/>
    <col min="24" max="24" width="17.5" bestFit="1" customWidth="1"/>
    <col min="25" max="25" width="12.6640625" customWidth="1"/>
    <col min="26" max="26" width="17.83203125" bestFit="1" customWidth="1"/>
    <col min="27" max="27" width="16.1640625" style="8" bestFit="1" customWidth="1"/>
    <col min="28" max="28" width="13" customWidth="1"/>
    <col min="29" max="29" width="17.83203125" bestFit="1" customWidth="1"/>
    <col min="30" max="30" width="16.1640625" style="8" bestFit="1" customWidth="1"/>
    <col min="31" max="31" width="13" customWidth="1"/>
    <col min="32" max="32" width="17.83203125" bestFit="1" customWidth="1"/>
    <col min="33" max="33" width="16.1640625" style="8" bestFit="1" customWidth="1"/>
    <col min="34" max="34" width="13" customWidth="1"/>
  </cols>
  <sheetData>
    <row r="1" spans="1:34">
      <c r="A1" s="2" t="s">
        <v>23</v>
      </c>
      <c r="B1" s="3" t="s">
        <v>1</v>
      </c>
      <c r="C1" s="4" t="s">
        <v>25</v>
      </c>
      <c r="D1" s="20" t="s">
        <v>27</v>
      </c>
      <c r="E1" s="20"/>
      <c r="F1" s="20"/>
      <c r="G1" s="5" t="s">
        <v>31</v>
      </c>
      <c r="H1" s="5"/>
      <c r="I1" s="5" t="s">
        <v>30</v>
      </c>
      <c r="J1" s="5"/>
      <c r="K1" s="5"/>
      <c r="L1" s="5"/>
      <c r="M1" s="6"/>
      <c r="N1" s="20" t="s">
        <v>29</v>
      </c>
      <c r="O1" s="20"/>
      <c r="P1" s="20"/>
      <c r="Q1" s="20"/>
      <c r="T1" s="5" t="s">
        <v>27</v>
      </c>
      <c r="U1" s="5"/>
      <c r="V1" s="5" t="s">
        <v>31</v>
      </c>
      <c r="W1" s="5"/>
      <c r="X1" s="5" t="s">
        <v>30</v>
      </c>
      <c r="Y1" s="5"/>
      <c r="Z1" s="5" t="s">
        <v>32</v>
      </c>
      <c r="AA1" s="20" t="s">
        <v>33</v>
      </c>
      <c r="AB1" s="20"/>
      <c r="AC1" s="5" t="s">
        <v>32</v>
      </c>
      <c r="AD1" s="20" t="s">
        <v>34</v>
      </c>
      <c r="AE1" s="20"/>
      <c r="AF1" s="5" t="s">
        <v>32</v>
      </c>
      <c r="AG1" s="20" t="s">
        <v>35</v>
      </c>
      <c r="AH1" s="20"/>
    </row>
    <row r="2" spans="1:34">
      <c r="A2" s="2" t="s">
        <v>24</v>
      </c>
      <c r="C2" s="4" t="s">
        <v>26</v>
      </c>
      <c r="D2" s="4" t="s">
        <v>28</v>
      </c>
      <c r="E2" s="1" t="s">
        <v>9</v>
      </c>
      <c r="F2" s="19" t="s">
        <v>40</v>
      </c>
      <c r="G2" s="4" t="s">
        <v>28</v>
      </c>
      <c r="H2" s="1" t="s">
        <v>9</v>
      </c>
      <c r="I2" s="4" t="s">
        <v>28</v>
      </c>
      <c r="J2" s="1" t="s">
        <v>9</v>
      </c>
      <c r="K2" s="19" t="s">
        <v>40</v>
      </c>
      <c r="L2" s="19" t="s">
        <v>48</v>
      </c>
      <c r="M2" s="1"/>
      <c r="N2" s="4" t="s">
        <v>28</v>
      </c>
      <c r="O2" s="1" t="s">
        <v>9</v>
      </c>
      <c r="P2" s="19" t="s">
        <v>40</v>
      </c>
      <c r="Q2" s="19" t="s">
        <v>48</v>
      </c>
      <c r="T2" s="4" t="s">
        <v>28</v>
      </c>
      <c r="U2" s="1" t="s">
        <v>9</v>
      </c>
      <c r="V2" s="4" t="s">
        <v>28</v>
      </c>
      <c r="W2" s="1" t="s">
        <v>9</v>
      </c>
      <c r="X2" s="4" t="s">
        <v>28</v>
      </c>
      <c r="Y2" s="1" t="s">
        <v>9</v>
      </c>
      <c r="Z2" s="1"/>
      <c r="AA2" s="4" t="s">
        <v>28</v>
      </c>
      <c r="AB2" s="16" t="s">
        <v>9</v>
      </c>
      <c r="AC2" s="1"/>
      <c r="AD2" s="4" t="s">
        <v>28</v>
      </c>
      <c r="AE2" s="16" t="s">
        <v>9</v>
      </c>
      <c r="AF2" s="1"/>
      <c r="AG2" s="4" t="s">
        <v>28</v>
      </c>
      <c r="AH2" s="16" t="s">
        <v>9</v>
      </c>
    </row>
    <row r="3" spans="1:34">
      <c r="A3" s="7">
        <f>1/365</f>
        <v>2.7397260273972603E-3</v>
      </c>
      <c r="B3">
        <v>-0.34799999999999998</v>
      </c>
      <c r="C3" s="10">
        <f t="shared" ref="C3:C19" si="0">1/(1+B3/100)^A3</f>
        <v>1.0000095509203628</v>
      </c>
      <c r="D3" s="10">
        <f>$B$25+$B$26*(1-EXP(-$A3/$B$28))/($A3/$B$28)+$B$27*((1-EXP(-$A3/$B$28))/($A3/$B$28)-EXP(-$A3/$B$28))</f>
        <v>-0.33027991375795723</v>
      </c>
      <c r="E3" s="10">
        <f>$B$32+$B$33*(1-EXP(-$A3/$B$35))/($A3/$B$35)+$B$34*((1-EXP(-$A3/$B$35))/($A3/$B$35)-EXP(-$A3/$B$35))+B$36*((1-EXP(-$A3/$B$37))/($A3/$B$37)-EXP(-$A3/$B$37))</f>
        <v>-0.34511950654104634</v>
      </c>
      <c r="F3" s="10">
        <f>B$41*A3^3+B$42*A3^2+B$43*A3+B$44</f>
        <v>-0.45806042751440373</v>
      </c>
      <c r="G3" s="10">
        <f>$B$25+$B$26*(EXP(-$A3/$B$28))+$B$27*(EXP(-$A3/$B$28)*($A3/$B$28))</f>
        <v>-0.33080727847253033</v>
      </c>
      <c r="H3" s="10">
        <f>$B$32+$B$33*(EXP(-$A3/$B$35))+$B$34*(EXP(-$A3/$B$35)*($A3/$B$35))+$B$36*($A3/$B$37)*EXP(-$A3/$B$37)</f>
        <v>-0.34521052462965118</v>
      </c>
      <c r="I3">
        <f t="shared" ref="I3:I20" si="1">EXP(-D3/100*$A3)</f>
        <v>1.0000090488057007</v>
      </c>
      <c r="J3">
        <f>EXP(-E3/100*$A3)</f>
        <v>1.000009455373648</v>
      </c>
      <c r="K3">
        <f>EXP(-F3/100*$A3)</f>
        <v>1.0000125496795005</v>
      </c>
      <c r="L3" s="10">
        <f>1+B$48*A3+B$49*A3^2+B$50*A3^3+B$51*(A3-A$56)^3*IF(A3&lt;A$56,0,1)+B$52*(A3-A$57)^3*IF(A3&lt;A$57,0,1)+B$53*(A3-A$58)^3*IF(A3&lt;A$58,0,1)+B$54*(A3-A$59)^3*IF(A3&lt;A$59,0,1)</f>
        <v>0.99996187946034243</v>
      </c>
      <c r="N3">
        <f t="shared" ref="N3:N19" si="2">(D3-$B3)^2</f>
        <v>3.140014564254325E-4</v>
      </c>
      <c r="O3">
        <f>(E3-$B3)^2</f>
        <v>8.2972425670746879E-6</v>
      </c>
      <c r="P3">
        <f>(F3-$B3)^2</f>
        <v>1.2113297704653324E-2</v>
      </c>
      <c r="Q3">
        <f>(L3-C3)^2</f>
        <v>2.2725681004748823E-9</v>
      </c>
      <c r="S3" s="9">
        <f>1/365</f>
        <v>2.7397260273972603E-3</v>
      </c>
      <c r="T3" s="10">
        <f>$B$25+$B$26*(1-EXP(-$S3/$B$28))/($S3/$B$28)+$B$27*((1-EXP(-$S3/$B$28))/($S3/$B$28)-EXP(-$S3/$B$28))</f>
        <v>-0.33027991375795723</v>
      </c>
      <c r="U3" s="10">
        <f>$B$32+$B$33*(1-EXP(-$S3/$B$35))/($S3/$B$35)+$B$34*((1-EXP(-$S3/$B$35))/($S3/$B$35)-EXP(-$S3/$B$35))+$B$36*((1-EXP(-$S3/$B$37))/($S3/$B$37)-EXP(-$S3/$B$37))</f>
        <v>-0.34511950654104634</v>
      </c>
      <c r="V3" s="10">
        <f>$B$25+$B$26*(EXP(-$S3/$B$28))+$B$27*(EXP(-$S3/$B$28)*($S3/$B$28))</f>
        <v>-0.33080727847253033</v>
      </c>
      <c r="W3" s="10">
        <f>$B$32+$B$33*(EXP(-$S3/$B$35))+$B$34*(EXP(-$S3/$B$35)*($S3/$B$35))+$B$36*($S3/$B$37)*EXP(-$S3/$B$37)</f>
        <v>-0.34521052462965118</v>
      </c>
      <c r="X3">
        <f t="shared" ref="X3:X45" si="3">EXP(-T3/100*$S3)</f>
        <v>1.0000090488057007</v>
      </c>
      <c r="Y3">
        <f t="shared" ref="Y3:Y45" si="4">EXP(-U3/100*$S3)</f>
        <v>1.000009455373648</v>
      </c>
      <c r="AC3" s="1"/>
      <c r="AF3" s="1"/>
    </row>
    <row r="4" spans="1:34">
      <c r="A4" s="7">
        <f>1/52</f>
        <v>1.9230769230769232E-2</v>
      </c>
      <c r="B4">
        <v>-0.38</v>
      </c>
      <c r="C4" s="10">
        <f t="shared" si="0"/>
        <v>1.0000732188023456</v>
      </c>
      <c r="D4" s="10">
        <f>$B$25+$B$26*(1-EXP(-$A4/$B$28))/($A4/$B$28)+$B$27*((1-EXP(-$A4/$B$28))/($A4/$B$28)-EXP(-$A4/$B$28))</f>
        <v>-0.33333037863221648</v>
      </c>
      <c r="E4" s="10">
        <f>$B$32+$B$33*(1-EXP(-$A4/$B$35))/($A4/$B$35)+$B$34*((1-EXP(-$A4/$B$35))/($A4/$B$35)-EXP(-$A4/$B$35))+B$36*((1-EXP(-$A4/$B$37))/($A4/$B$37)-EXP(-$A4/$B$37))</f>
        <v>-0.34559177201261093</v>
      </c>
      <c r="F4" s="10">
        <f>B$41*A4^3+B$42*A4^2+B$43*A4+B$44</f>
        <v>-0.44940179412401859</v>
      </c>
      <c r="G4" s="10">
        <f>$B$25+$B$26*(EXP(-$A4/$B$28))+$B$27*(EXP(-$A4/$B$28)*($A4/$B$28))</f>
        <v>-0.33674394799400709</v>
      </c>
      <c r="H4" s="10">
        <f>$B$32+$B$33*(EXP(-$A4/$B$35))+$B$34*(EXP(-$A4/$B$35)*($A4/$B$35))+$B$36*($A4/$B$37)*EXP(-$A4/$B$37)</f>
        <v>-0.34605470467738159</v>
      </c>
      <c r="I4">
        <f t="shared" si="1"/>
        <v>1.0000641040504676</v>
      </c>
      <c r="J4">
        <f>EXP(-E4/100*$A4)</f>
        <v>1.000066462164668</v>
      </c>
      <c r="K4">
        <f>EXP(-F4/100*$A4)</f>
        <v>1.0000864271565584</v>
      </c>
      <c r="L4" s="10">
        <f t="shared" ref="L4:L20" si="5">1+B$48*A4+B$49*A4^2+B$50*A4^3+B$51*(A4-A$56)^3*IF(A4&lt;A$56,0,1)+B$52*(A4-A$57)^3*IF(A4&lt;A$57,0,1)+B$53*(A4-A$58)^3*IF(A4&lt;A$58,0,1)+B$54*(A4-A$59)^3*IF(A4&lt;A$59,0,1)</f>
        <v>0.99973196069924908</v>
      </c>
      <c r="N4">
        <f t="shared" si="2"/>
        <v>2.1780535586122763E-3</v>
      </c>
      <c r="O4">
        <f>(E4-$B4)^2</f>
        <v>1.1839261532321447E-3</v>
      </c>
      <c r="P4">
        <f>(F4-$B4)^2</f>
        <v>4.8166090276326613E-3</v>
      </c>
      <c r="Q4">
        <f t="shared" ref="Q4:Q19" si="6">(L4-C4)^2</f>
        <v>1.1645709292901238E-7</v>
      </c>
      <c r="S4">
        <v>0.25</v>
      </c>
      <c r="T4" s="10">
        <f>$B$25+$B$26*(1-EXP(-$S4/$B$28))/($S4/$B$28)+$B$27*((1-EXP(-$S4/$B$28))/($S4/$B$28)-EXP(-$S4/$B$28))</f>
        <v>-0.35199159353067599</v>
      </c>
      <c r="U4" s="10">
        <f>$B$32+$B$33*(1-EXP(-$S4/$B$35))/($S4/$B$35)+$B$34*((1-EXP(-$S4/$B$35))/($S4/$B$35)-EXP(-$S4/$B$35))+$B$36*((1-EXP(-$S4/$B$37))/($S4/$B$37)-EXP(-$S4/$B$37))</f>
        <v>-0.33727901359051071</v>
      </c>
      <c r="V4" s="10">
        <f>$B$25+$B$26*(EXP(-$S4/$B$28))+$B$27*(EXP(-$S4/$B$28)*($S4/$B$28))</f>
        <v>-0.34980555953398884</v>
      </c>
      <c r="W4" s="10">
        <f>$B$32+$B$33*(EXP(-$S4/$B$35))+$B$34*(EXP(-$S4/$B$35)*($S4/$B$35))+$B$36*($S4/$B$37)*EXP(-$S4/$B$37)</f>
        <v>-0.31410300876248337</v>
      </c>
      <c r="X4">
        <f t="shared" si="3"/>
        <v>1.0008803662789283</v>
      </c>
      <c r="Y4">
        <f t="shared" si="4"/>
        <v>1.0008435531249544</v>
      </c>
      <c r="Z4">
        <v>0</v>
      </c>
      <c r="AA4" s="9">
        <f>T4</f>
        <v>-0.35199159353067599</v>
      </c>
      <c r="AB4" s="9">
        <f>U4</f>
        <v>-0.33727901359051071</v>
      </c>
      <c r="AD4" s="9"/>
      <c r="AE4" s="9"/>
      <c r="AF4" s="1"/>
      <c r="AG4" s="9"/>
      <c r="AH4" s="9"/>
    </row>
    <row r="5" spans="1:34">
      <c r="A5" s="7">
        <f>2/52</f>
        <v>3.8461538461538464E-2</v>
      </c>
      <c r="B5">
        <v>-0.373</v>
      </c>
      <c r="C5" s="10">
        <f t="shared" si="0"/>
        <v>1.0001437400910367</v>
      </c>
      <c r="D5" s="10">
        <f>$B$25+$B$26*(1-EXP(-$A5/$B$28))/($A5/$B$28)+$B$27*((1-EXP(-$A5/$B$28))/($A5/$B$28)-EXP(-$A5/$B$28))</f>
        <v>-0.3365783048537434</v>
      </c>
      <c r="E5" s="10">
        <f>$B$32+$B$33*(1-EXP(-$A5/$B$35))/($A5/$B$35)+$B$34*((1-EXP(-$A5/$B$35))/($A5/$B$35)-EXP(-$A5/$B$35))+B$36*((1-EXP(-$A5/$B$37))/($A5/$B$37)-EXP(-$A5/$B$37))</f>
        <v>-0.34595323132860772</v>
      </c>
      <c r="F5" s="10">
        <f>B$41*A5^3+B$42*A5^2+B$43*A5+B$44</f>
        <v>-0.43931870754836144</v>
      </c>
      <c r="G5" s="10">
        <f>$B$25+$B$26*(EXP(-$A5/$B$28))+$B$27*(EXP(-$A5/$B$28)*($A5/$B$28))</f>
        <v>-0.34274491229421589</v>
      </c>
      <c r="H5" s="10">
        <f>$B$32+$B$33*(EXP(-$A5/$B$35))+$B$34*(EXP(-$A5/$B$35)*($A5/$B$35))+$B$36*($A5/$B$37)*EXP(-$A5/$B$37)</f>
        <v>-0.34647417179105522</v>
      </c>
      <c r="I5">
        <f t="shared" si="1"/>
        <v>1.0001294615736009</v>
      </c>
      <c r="J5">
        <f>EXP(-E5/100*$A5)</f>
        <v>1.000133067787859</v>
      </c>
      <c r="K5">
        <f>EXP(-F5/100*$A5)</f>
        <v>1.0001689830096929</v>
      </c>
      <c r="L5" s="10">
        <f t="shared" si="5"/>
        <v>0.99946284387801543</v>
      </c>
      <c r="N5">
        <f t="shared" si="2"/>
        <v>1.3265398773268512E-3</v>
      </c>
      <c r="O5">
        <f>(E5-$B5)^2</f>
        <v>7.3152769556380658E-4</v>
      </c>
      <c r="P5">
        <f>(F5-$B5)^2</f>
        <v>4.3981709708850935E-3</v>
      </c>
      <c r="Q5">
        <f t="shared" si="6"/>
        <v>4.6361965290668447E-7</v>
      </c>
      <c r="S5">
        <v>0.5</v>
      </c>
      <c r="T5" s="10">
        <f>$B$25+$B$26*(1-EXP(-$S5/$B$28))/($S5/$B$28)+$B$27*((1-EXP(-$S5/$B$28))/($S5/$B$28)-EXP(-$S5/$B$28))</f>
        <v>-0.32914269301790389</v>
      </c>
      <c r="U5" s="10">
        <f>$B$32+$B$33*(1-EXP(-$S5/$B$35))/($S5/$B$35)+$B$34*((1-EXP(-$S5/$B$35))/($S5/$B$35)-EXP(-$S5/$B$35))+$B$36*((1-EXP(-$S5/$B$37))/($S5/$B$37)-EXP(-$S5/$B$37))</f>
        <v>-0.30054783352654146</v>
      </c>
      <c r="V5" s="10">
        <f>$B$25+$B$26*(EXP(-$S5/$B$28))+$B$27*(EXP(-$S5/$B$28)*($S5/$B$28))</f>
        <v>-0.24552047229362395</v>
      </c>
      <c r="W5" s="10">
        <f>$B$32+$B$33*(EXP(-$S5/$B$35))+$B$34*(EXP(-$S5/$B$35)*($S5/$B$35))+$B$36*($S5/$B$37)*EXP(-$S5/$B$37)</f>
        <v>-0.20171549877452088</v>
      </c>
      <c r="X5">
        <f t="shared" si="3"/>
        <v>1.0016470683946674</v>
      </c>
      <c r="Y5">
        <f t="shared" si="4"/>
        <v>1.0015038688459355</v>
      </c>
      <c r="Z5">
        <v>0.25</v>
      </c>
      <c r="AA5" s="15">
        <f t="shared" ref="AA5:AA45" si="7">(((1+T5/100)^$S5/(1+T4/100)^$S4)^(1/0.25)-1)*100</f>
        <v>-0.3062885533412163</v>
      </c>
      <c r="AB5" s="15">
        <f t="shared" ref="AB5:AB45" si="8">(((1+U5/100)^$S5/(1+U4/100)^$S4)^(1/0.25)-1)*100</f>
        <v>-0.26380311600767703</v>
      </c>
      <c r="AC5">
        <v>0</v>
      </c>
      <c r="AD5" s="9">
        <f>T5</f>
        <v>-0.32914269301790389</v>
      </c>
      <c r="AE5" s="9">
        <f>U5</f>
        <v>-0.30054783352654146</v>
      </c>
      <c r="AF5" s="1"/>
    </row>
    <row r="6" spans="1:34">
      <c r="A6" s="7">
        <f>1/12</f>
        <v>8.3333333333333329E-2</v>
      </c>
      <c r="B6">
        <v>-0.372</v>
      </c>
      <c r="C6" s="10">
        <f t="shared" si="0"/>
        <v>1.0003106262683206</v>
      </c>
      <c r="D6" s="10">
        <f>$B$25+$B$26*(1-EXP(-$A6/$B$28))/($A6/$B$28)+$B$27*((1-EXP(-$A6/$B$28))/($A6/$B$28)-EXP(-$A6/$B$28))</f>
        <v>-0.34289469112556537</v>
      </c>
      <c r="E6" s="10">
        <f>$B$32+$B$33*(1-EXP(-$A6/$B$35))/($A6/$B$35)+$B$34*((1-EXP(-$A6/$B$35))/($A6/$B$35)-EXP(-$A6/$B$35))+B$36*((1-EXP(-$A6/$B$37))/($A6/$B$37)-EXP(-$A6/$B$37))</f>
        <v>-0.34601987346785679</v>
      </c>
      <c r="F6" s="10">
        <f>B$41*A6^3+B$42*A6^2+B$43*A6+B$44</f>
        <v>-0.4158502403877315</v>
      </c>
      <c r="G6" s="10">
        <f>$B$25+$B$26*(EXP(-$A6/$B$28))+$B$27*(EXP(-$A6/$B$28)*($A6/$B$28))</f>
        <v>-0.353018046349169</v>
      </c>
      <c r="H6" s="10">
        <f>$B$32+$B$33*(EXP(-$A6/$B$35))+$B$34*(EXP(-$A6/$B$35)*($A6/$B$35))+$B$36*($A6/$B$37)*EXP(-$A6/$B$37)</f>
        <v>-0.34514991283687357</v>
      </c>
      <c r="I6">
        <f t="shared" si="1"/>
        <v>1.0002857864050938</v>
      </c>
      <c r="J6">
        <f>EXP(-E6/100*$A6)</f>
        <v>1.0002883914713836</v>
      </c>
      <c r="K6">
        <f>EXP(-F6/100*$A6)</f>
        <v>1.0003466019195593</v>
      </c>
      <c r="L6" s="10">
        <f t="shared" si="5"/>
        <v>0.99883072337962964</v>
      </c>
      <c r="N6">
        <f t="shared" si="2"/>
        <v>8.4711900467624335E-4</v>
      </c>
      <c r="O6">
        <f>(E6-$B6)^2</f>
        <v>6.7496697462617159E-4</v>
      </c>
      <c r="P6">
        <f>(F6-$B6)^2</f>
        <v>1.9228435820618386E-3</v>
      </c>
      <c r="Q6">
        <f t="shared" si="6"/>
        <v>2.190112559955764E-6</v>
      </c>
      <c r="S6">
        <v>0.75</v>
      </c>
      <c r="T6" s="10">
        <f>$B$25+$B$26*(1-EXP(-$S6/$B$28))/($S6/$B$28)+$B$27*((1-EXP(-$S6/$B$28))/($S6/$B$28)-EXP(-$S6/$B$28))</f>
        <v>-0.2714449732393629</v>
      </c>
      <c r="U6" s="10">
        <f>$B$32+$B$33*(1-EXP(-$S6/$B$35))/($S6/$B$35)+$B$34*((1-EXP(-$S6/$B$35))/($S6/$B$35)-EXP(-$S6/$B$35))+$B$36*((1-EXP(-$S6/$B$37))/($S6/$B$37)-EXP(-$S6/$B$37))</f>
        <v>-0.24006414484334904</v>
      </c>
      <c r="V6" s="10">
        <f>$B$25+$B$26*(EXP(-$S6/$B$28))+$B$27*(EXP(-$S6/$B$28)*($S6/$B$28))</f>
        <v>-5.485209692492643E-2</v>
      </c>
      <c r="W6" s="10">
        <f>$B$32+$B$33*(EXP(-$S6/$B$35))+$B$34*(EXP(-$S6/$B$35)*($S6/$B$35))+$B$36*($S6/$B$37)*EXP(-$S6/$B$37)</f>
        <v>-2.7661889435530052E-2</v>
      </c>
      <c r="X6">
        <f>EXP(-T6/100*$S6)</f>
        <v>1.0020379110230657</v>
      </c>
      <c r="Y6">
        <f>EXP(-U6/100*$S6)</f>
        <v>1.0018021029256139</v>
      </c>
      <c r="Z6">
        <v>0.5</v>
      </c>
      <c r="AA6" s="15">
        <f>(((1+T6/100)^$S6/(1+T5/100)^$S5)^(1/0.25)-1)*100</f>
        <v>-0.15594931373846821</v>
      </c>
      <c r="AB6" s="15">
        <f>(((1+U6/100)^$S6/(1+U5/100)^$S5)^(1/0.25)-1)*100</f>
        <v>-0.11898666607839115</v>
      </c>
      <c r="AC6">
        <v>0.25</v>
      </c>
      <c r="AD6" s="15">
        <f>(((1+T6/100)^$S6/(1+T4/100)^$S4)^(1/0.5)-1)*100</f>
        <v>-0.23114725135036096</v>
      </c>
      <c r="AE6" s="15">
        <f>(((1+U6/100)^$S6/(1+U4/100)^$S4)^(1/0.5)-1)*100</f>
        <v>-0.19142115607161392</v>
      </c>
    </row>
    <row r="7" spans="1:34">
      <c r="A7" s="7">
        <f>2/12</f>
        <v>0.16666666666666666</v>
      </c>
      <c r="B7">
        <v>-0.33900000000000002</v>
      </c>
      <c r="C7" s="10">
        <f t="shared" si="0"/>
        <v>1.0005661200303544</v>
      </c>
      <c r="D7" s="10">
        <f>$B$25+$B$26*(1-EXP(-$A7/$B$28))/($A7/$B$28)+$B$27*((1-EXP(-$A7/$B$28))/($A7/$B$28)-EXP(-$A7/$B$28))</f>
        <v>-0.35015491045995184</v>
      </c>
      <c r="E7" s="10">
        <f>$B$32+$B$33*(1-EXP(-$A7/$B$35))/($A7/$B$35)+$B$34*((1-EXP(-$A7/$B$35))/($A7/$B$35)-EXP(-$A7/$B$35))+B$36*((1-EXP(-$A7/$B$37))/($A7/$B$37)-EXP(-$A7/$B$37))</f>
        <v>-0.3433628467170029</v>
      </c>
      <c r="F7" s="10">
        <f>B$41*A7^3+B$42*A7^2+B$43*A7+B$44</f>
        <v>-0.37248369199074077</v>
      </c>
      <c r="G7" s="10">
        <f>$B$25+$B$26*(EXP(-$A7/$B$28))+$B$27*(EXP(-$A7/$B$28)*($A7/$B$28))</f>
        <v>-0.35910295616681287</v>
      </c>
      <c r="H7" s="10">
        <f>$B$32+$B$33*(EXP(-$A7/$B$35))+$B$34*(EXP(-$A7/$B$35)*($A7/$B$35))+$B$36*($A7/$B$37)*EXP(-$A7/$B$37)</f>
        <v>-0.33454921242542934</v>
      </c>
      <c r="I7">
        <f t="shared" si="1"/>
        <v>1.0005837618400941</v>
      </c>
      <c r="J7">
        <f>EXP(-E7/100*$A7)</f>
        <v>1.0005724351897194</v>
      </c>
      <c r="K7">
        <f>EXP(-F7/100*$A7)</f>
        <v>1.0006209988933406</v>
      </c>
      <c r="L7" s="10">
        <f t="shared" si="5"/>
        <v>0.99764131481481488</v>
      </c>
      <c r="N7">
        <f t="shared" si="2"/>
        <v>1.2443202736954245E-4</v>
      </c>
      <c r="O7">
        <f>(E7-$B7)^2</f>
        <v>1.9034431476062786E-5</v>
      </c>
      <c r="P7">
        <f>(F7-$B7)^2</f>
        <v>1.1211576293307963E-3</v>
      </c>
      <c r="Q7">
        <f t="shared" si="6"/>
        <v>8.5544855488470936E-6</v>
      </c>
      <c r="S7">
        <v>1</v>
      </c>
      <c r="T7" s="10">
        <f>$B$25+$B$26*(1-EXP(-$S7/$B$28))/($S7/$B$28)+$B$27*((1-EXP(-$S7/$B$28))/($S7/$B$28)-EXP(-$S7/$B$28))</f>
        <v>-0.18725091199750477</v>
      </c>
      <c r="U7" s="10">
        <f>$B$32+$B$33*(1-EXP(-$S7/$B$35))/($S7/$B$35)+$B$34*((1-EXP(-$S7/$B$35))/($S7/$B$35)-EXP(-$S7/$B$35))+$B$36*((1-EXP(-$S7/$B$37))/($S7/$B$37)-EXP(-$S7/$B$37))</f>
        <v>-0.16033965438743109</v>
      </c>
      <c r="V7" s="10">
        <f>$B$25+$B$26*(EXP(-$S7/$B$28))+$B$27*(EXP(-$S7/$B$28)*($S7/$B$28))</f>
        <v>0.19300474372476684</v>
      </c>
      <c r="W7" s="10">
        <f>$B$32+$B$33*(EXP(-$S7/$B$35))+$B$34*(EXP(-$S7/$B$35)*($S7/$B$35))+$B$36*($S7/$B$37)*EXP(-$S7/$B$37)</f>
        <v>0.19167059013122234</v>
      </c>
      <c r="X7">
        <f t="shared" si="3"/>
        <v>1.0018742633599498</v>
      </c>
      <c r="Y7">
        <f t="shared" si="4"/>
        <v>1.0016046826714118</v>
      </c>
      <c r="Z7">
        <v>0.75</v>
      </c>
      <c r="AA7" s="15">
        <f>(((1+T7/100)^$S7/(1+T6/100)^$S6)^(1/0.25)-1)*100</f>
        <v>6.5757987853265476E-2</v>
      </c>
      <c r="AB7" s="15">
        <f>(((1+U7/100)^$S7/(1+U6/100)^$S6)^(1/0.25)-1)*100</f>
        <v>7.9216298062623203E-2</v>
      </c>
      <c r="AC7">
        <v>0.5</v>
      </c>
      <c r="AD7" s="15">
        <f t="shared" ref="AD7:AD45" si="9">(((1+T7/100)^$S7/(1+T5/100)^$S5)^(1/0.5)-1)*100</f>
        <v>-4.5157133341422462E-2</v>
      </c>
      <c r="AE7" s="15">
        <f t="shared" ref="AE7:AE45" si="10">(((1+U7/100)^$S7/(1+U5/100)^$S5)^(1/0.5)-1)*100</f>
        <v>-1.9934299305324199E-2</v>
      </c>
      <c r="AF7">
        <v>0</v>
      </c>
      <c r="AG7" s="9">
        <f>T7</f>
        <v>-0.18725091199750477</v>
      </c>
      <c r="AH7" s="9">
        <f>U7</f>
        <v>-0.16033965438743109</v>
      </c>
    </row>
    <row r="8" spans="1:34">
      <c r="A8" s="7">
        <f>3/12</f>
        <v>0.25</v>
      </c>
      <c r="B8" s="21">
        <v>-0.312</v>
      </c>
      <c r="C8" s="10">
        <f t="shared" si="0"/>
        <v>1.0007815245681864</v>
      </c>
      <c r="D8" s="10">
        <f>$B$25+$B$26*(1-EXP(-$A8/$B$28))/($A8/$B$28)+$B$27*((1-EXP(-$A8/$B$28))/($A8/$B$28)-EXP(-$A8/$B$28))</f>
        <v>-0.35199159353067599</v>
      </c>
      <c r="E8" s="10">
        <f>$B$32+$B$33*(1-EXP(-$A8/$B$35))/($A8/$B$35)+$B$34*((1-EXP(-$A8/$B$35))/($A8/$B$35)-EXP(-$A8/$B$35))+B$36*((1-EXP(-$A8/$B$37))/($A8/$B$37)-EXP(-$A8/$B$37))</f>
        <v>-0.33727901359051071</v>
      </c>
      <c r="F8" s="10">
        <f>B$41*A8^3+B$42*A8^2+B$43*A8+B$44</f>
        <v>-0.32939945046875002</v>
      </c>
      <c r="G8" s="10">
        <f>$B$25+$B$26*(EXP(-$A8/$B$28))+$B$27*(EXP(-$A8/$B$28)*($A8/$B$28))</f>
        <v>-0.34980555953398884</v>
      </c>
      <c r="H8" s="10">
        <f>$B$32+$B$33*(EXP(-$A8/$B$35))+$B$34*(EXP(-$A8/$B$35)*($A8/$B$35))+$B$36*($A8/$B$37)*EXP(-$A8/$B$37)</f>
        <v>-0.31410300876248337</v>
      </c>
      <c r="I8">
        <f t="shared" si="1"/>
        <v>1.0008803662789283</v>
      </c>
      <c r="J8">
        <f>EXP(-E8/100*$A8)</f>
        <v>1.0008435531249544</v>
      </c>
      <c r="K8">
        <f>EXP(-F8/100*$A8)</f>
        <v>1.0008238377942607</v>
      </c>
      <c r="L8" s="10">
        <f t="shared" si="5"/>
        <v>0.99643190625</v>
      </c>
      <c r="N8">
        <f t="shared" si="2"/>
        <v>1.599327553122806E-3</v>
      </c>
      <c r="O8">
        <f>(E8-$B8)^2</f>
        <v>6.3902852810922533E-4</v>
      </c>
      <c r="P8">
        <f>(F8-$B8)^2</f>
        <v>3.0274087661448534E-4</v>
      </c>
      <c r="Q8">
        <f t="shared" si="6"/>
        <v>1.891917951390239E-5</v>
      </c>
      <c r="S8">
        <v>1.25</v>
      </c>
      <c r="T8" s="10">
        <f>$B$25+$B$26*(1-EXP(-$S8/$B$28))/($S8/$B$28)+$B$27*((1-EXP(-$S8/$B$28))/($S8/$B$28)-EXP(-$S8/$B$28))</f>
        <v>-8.3346924377913689E-2</v>
      </c>
      <c r="U8" s="10">
        <f>$B$32+$B$33*(1-EXP(-$S8/$B$35))/($S8/$B$35)+$B$34*((1-EXP(-$S8/$B$35))/($S8/$B$35)-EXP(-$S8/$B$35))+$B$36*((1-EXP(-$S8/$B$37))/($S8/$B$37)-EXP(-$S8/$B$37))</f>
        <v>-6.5256260158969348E-2</v>
      </c>
      <c r="V8" s="10">
        <f>$B$25+$B$26*(EXP(-$S8/$B$28))+$B$27*(EXP(-$S8/$B$28)*($S8/$B$28))</f>
        <v>0.47581645783306259</v>
      </c>
      <c r="W8" s="10">
        <f>$B$32+$B$33*(EXP(-$S8/$B$35))+$B$34*(EXP(-$S8/$B$35)*($S8/$B$35))+$B$36*($S8/$B$37)*EXP(-$S8/$B$37)</f>
        <v>0.44279469233617985</v>
      </c>
      <c r="X8">
        <f t="shared" si="3"/>
        <v>1.0010423794549488</v>
      </c>
      <c r="Y8">
        <f t="shared" si="4"/>
        <v>1.0008160360283609</v>
      </c>
      <c r="Z8">
        <v>1</v>
      </c>
      <c r="AA8" s="15">
        <f t="shared" si="7"/>
        <v>0.3333517818758569</v>
      </c>
      <c r="AB8" s="15">
        <f t="shared" si="8"/>
        <v>0.31598371668462022</v>
      </c>
      <c r="AC8">
        <v>0.75</v>
      </c>
      <c r="AD8" s="15">
        <f>(((1+T8/100)^$S8/(1+T6/100)^$S6)^(1/0.5)-1)*100</f>
        <v>0.199465555038425</v>
      </c>
      <c r="AE8" s="15">
        <f>(((1+U8/100)^$S8/(1+U6/100)^$S6)^(1/0.5)-1)*100</f>
        <v>0.19753007202831796</v>
      </c>
      <c r="AF8">
        <v>0.25</v>
      </c>
      <c r="AG8" s="15">
        <f>(((1+T8/100)^$S8/(1+T4/100)^$S4)^(1/1)-1)*100</f>
        <v>-1.6072669383393468E-2</v>
      </c>
      <c r="AH8" s="15">
        <f>(((1+U8/100)^$S8/(1+U4/100)^$S4)^(1/1)-1)*100</f>
        <v>2.8653597531791419E-3</v>
      </c>
    </row>
    <row r="9" spans="1:34" ht="15">
      <c r="A9" s="7">
        <v>0.5</v>
      </c>
      <c r="B9" s="22">
        <v>-0.20699999999999999</v>
      </c>
      <c r="C9" s="10">
        <f t="shared" si="0"/>
        <v>1.0010366096143246</v>
      </c>
      <c r="D9" s="10">
        <f>$B$25+$B$26*(1-EXP(-$A9/$B$28))/($A9/$B$28)+$B$27*((1-EXP(-$A9/$B$28))/($A9/$B$28)-EXP(-$A9/$B$28))</f>
        <v>-0.32914269301790389</v>
      </c>
      <c r="E9" s="10">
        <f>$B$32+$B$33*(1-EXP(-$A9/$B$35))/($A9/$B$35)+$B$34*((1-EXP(-$A9/$B$35))/($A9/$B$35)-EXP(-$A9/$B$35))+B$36*((1-EXP(-$A9/$B$37))/($A9/$B$37)-EXP(-$A9/$B$37))</f>
        <v>-0.30054783352654146</v>
      </c>
      <c r="F9" s="10">
        <f>B$41*A9^3+B$42*A9^2+B$43*A9+B$44</f>
        <v>-0.20183152375000002</v>
      </c>
      <c r="G9" s="10">
        <f>$B$25+$B$26*(EXP(-$A9/$B$28))+$B$27*(EXP(-$A9/$B$28)*($A9/$B$28))</f>
        <v>-0.24552047229362395</v>
      </c>
      <c r="H9" s="10">
        <f>$B$32+$B$33*(EXP(-$A9/$B$35))+$B$34*(EXP(-$A9/$B$35)*($A9/$B$35))+$B$36*($A9/$B$37)*EXP(-$A9/$B$37)</f>
        <v>-0.20171549877452088</v>
      </c>
      <c r="I9">
        <f t="shared" si="1"/>
        <v>1.0016470683946674</v>
      </c>
      <c r="J9">
        <f>EXP(-E9/100*$A9)</f>
        <v>1.0015038688459355</v>
      </c>
      <c r="K9">
        <f>EXP(-F9/100*$A9)</f>
        <v>1.0010096669896305</v>
      </c>
      <c r="L9" s="10">
        <f t="shared" si="5"/>
        <v>0.99268499999999993</v>
      </c>
      <c r="N9">
        <f t="shared" si="2"/>
        <v>1.4918837457665909E-2</v>
      </c>
      <c r="O9">
        <f>(E9-$B9)^2</f>
        <v>8.7511971575095163E-3</v>
      </c>
      <c r="P9">
        <f>(F9-$B9)^2</f>
        <v>2.6713146746813756E-5</v>
      </c>
      <c r="Q9">
        <f t="shared" si="6"/>
        <v>6.9749383150080496E-5</v>
      </c>
      <c r="S9">
        <v>1.5</v>
      </c>
      <c r="T9" s="10">
        <f>$B$25+$B$26*(1-EXP(-$S9/$B$28))/($S9/$B$28)+$B$27*((1-EXP(-$S9/$B$28))/($S9/$B$28)-EXP(-$S9/$B$28))</f>
        <v>3.4776236543061501E-2</v>
      </c>
      <c r="U9" s="10">
        <f>$B$32+$B$33*(1-EXP(-$S9/$B$35))/($S9/$B$35)+$B$34*((1-EXP(-$S9/$B$35))/($S9/$B$35)-EXP(-$S9/$B$35))+$B$36*((1-EXP(-$S9/$B$37))/($S9/$B$37)-EXP(-$S9/$B$37))</f>
        <v>4.1854870268867472E-2</v>
      </c>
      <c r="V9" s="10">
        <f>$B$25+$B$26*(EXP(-$S9/$B$28))+$B$27*(EXP(-$S9/$B$28)*($S9/$B$28))</f>
        <v>0.77685623942867865</v>
      </c>
      <c r="W9" s="10">
        <f>$B$32+$B$33*(EXP(-$S9/$B$35))+$B$34*(EXP(-$S9/$B$35)*($S9/$B$35))+$B$36*($S9/$B$37)*EXP(-$S9/$B$37)</f>
        <v>0.7146833452736836</v>
      </c>
      <c r="X9">
        <f t="shared" si="3"/>
        <v>0.99947849248419529</v>
      </c>
      <c r="Y9">
        <f t="shared" si="4"/>
        <v>0.99937237398562306</v>
      </c>
      <c r="Z9">
        <v>1.25</v>
      </c>
      <c r="AA9" s="15">
        <f t="shared" si="7"/>
        <v>0.62749005398943236</v>
      </c>
      <c r="AB9" s="15">
        <f t="shared" si="8"/>
        <v>0.57913502820590157</v>
      </c>
      <c r="AC9">
        <v>1</v>
      </c>
      <c r="AD9" s="15">
        <f t="shared" si="9"/>
        <v>0.48031328829611919</v>
      </c>
      <c r="AE9" s="15">
        <f t="shared" si="10"/>
        <v>0.44747319732703073</v>
      </c>
      <c r="AF9">
        <v>0.5</v>
      </c>
      <c r="AG9" s="15">
        <f t="shared" ref="AG9:AG47" si="11">(((1+T9/100)^$S9/(1+T5/100)^$S5)^(1/1)-1)*100</f>
        <v>0.21723367726862453</v>
      </c>
      <c r="AH9" s="15">
        <f t="shared" ref="AH9:AH47" si="12">(((1+U9/100)^$S9/(1+U5/100)^$S5)^(1/1)-1)*100</f>
        <v>0.2134969439621992</v>
      </c>
    </row>
    <row r="10" spans="1:34" ht="15">
      <c r="A10" s="7">
        <v>1</v>
      </c>
      <c r="B10" s="22">
        <v>-0.13200000000000001</v>
      </c>
      <c r="C10" s="10">
        <f t="shared" si="0"/>
        <v>1.0013217447030081</v>
      </c>
      <c r="D10" s="10">
        <f>$B$25+$B$26*(1-EXP(-$A10/$B$28))/($A10/$B$28)+$B$27*((1-EXP(-$A10/$B$28))/($A10/$B$28)-EXP(-$A10/$B$28))</f>
        <v>-0.18725091199750477</v>
      </c>
      <c r="E10" s="10">
        <f>$B$32+$B$33*(1-EXP(-$A10/$B$35))/($A10/$B$35)+$B$34*((1-EXP(-$A10/$B$35))/($A10/$B$35)-EXP(-$A10/$B$35))+B$36*((1-EXP(-$A10/$B$37))/($A10/$B$37)-EXP(-$A10/$B$37))</f>
        <v>-0.16033965438743109</v>
      </c>
      <c r="F10" s="10">
        <f>B$41*A10^3+B$42*A10^2+B$43*A10+B$44</f>
        <v>4.5804129999999943E-2</v>
      </c>
      <c r="G10" s="10">
        <f>$B$25+$B$26*(EXP(-$A10/$B$28))+$B$27*(EXP(-$A10/$B$28)*($A10/$B$28))</f>
        <v>0.19300474372476684</v>
      </c>
      <c r="H10" s="10">
        <f>$B$32+$B$33*(EXP(-$A10/$B$35))+$B$34*(EXP(-$A10/$B$35)*($A10/$B$35))+$B$36*($A10/$B$37)*EXP(-$A10/$B$37)</f>
        <v>0.19167059013122234</v>
      </c>
      <c r="I10">
        <f t="shared" si="1"/>
        <v>1.0018742633599498</v>
      </c>
      <c r="J10">
        <f>EXP(-E10/100*$A10)</f>
        <v>1.0016046826714118</v>
      </c>
      <c r="K10">
        <f>EXP(-F10/100*$A10)</f>
        <v>0.99954206358490172</v>
      </c>
      <c r="L10" s="10">
        <f t="shared" si="5"/>
        <v>0.98466900000000002</v>
      </c>
      <c r="N10">
        <f t="shared" si="2"/>
        <v>3.0526632765560152E-3</v>
      </c>
      <c r="O10">
        <f>(E10-$B10)^2</f>
        <v>8.0313601079904165E-4</v>
      </c>
      <c r="P10">
        <f>(F10-$B10)^2</f>
        <v>3.1614308645056884E-2</v>
      </c>
      <c r="Q10">
        <f t="shared" si="6"/>
        <v>2.7731390614356226E-4</v>
      </c>
      <c r="S10">
        <v>1.75</v>
      </c>
      <c r="T10" s="10">
        <f>$B$25+$B$26*(1-EXP(-$S10/$B$28))/($S10/$B$28)+$B$27*((1-EXP(-$S10/$B$28))/($S10/$B$28)-EXP(-$S10/$B$28))</f>
        <v>0.16269800241570209</v>
      </c>
      <c r="U10" s="10">
        <f>$B$32+$B$33*(1-EXP(-$S10/$B$35))/($S10/$B$35)+$B$34*((1-EXP(-$S10/$B$35))/($S10/$B$35)-EXP(-$S10/$B$35))+$B$36*((1-EXP(-$S10/$B$37))/($S10/$B$37)-EXP(-$S10/$B$37))</f>
        <v>0.15814367679982533</v>
      </c>
      <c r="V10" s="10">
        <f>$B$25+$B$26*(EXP(-$S10/$B$28))+$B$27*(EXP(-$S10/$B$28)*($S10/$B$28))</f>
        <v>1.0837329287637067</v>
      </c>
      <c r="W10" s="10">
        <f>$B$32+$B$33*(EXP(-$S10/$B$35))+$B$34*(EXP(-$S10/$B$35)*($S10/$B$35))+$B$36*($S10/$B$37)*EXP(-$S10/$B$37)</f>
        <v>0.99839142874242981</v>
      </c>
      <c r="X10">
        <f t="shared" si="3"/>
        <v>0.99715683443032221</v>
      </c>
      <c r="Y10">
        <f t="shared" si="4"/>
        <v>0.99723631169347349</v>
      </c>
      <c r="Z10">
        <v>1.5</v>
      </c>
      <c r="AA10" s="15">
        <f t="shared" si="7"/>
        <v>0.93367116928064764</v>
      </c>
      <c r="AB10" s="15">
        <f t="shared" si="8"/>
        <v>0.85872068187333728</v>
      </c>
      <c r="AC10">
        <v>1.25</v>
      </c>
      <c r="AD10" s="15">
        <f t="shared" si="9"/>
        <v>0.78046433560141626</v>
      </c>
      <c r="AE10" s="15">
        <f t="shared" si="10"/>
        <v>0.71883084227217786</v>
      </c>
      <c r="AF10">
        <v>0.75</v>
      </c>
      <c r="AG10" s="15">
        <f>(((1+T10/100)^$S10/(1+T6/100)^$S6)^(1/1)-1)*100</f>
        <v>0.48954505228828715</v>
      </c>
      <c r="AH10" s="15">
        <f>(((1+U10/100)^$S10/(1+U6/100)^$S6)^(1/1)-1)*100</f>
        <v>0.45784231277365972</v>
      </c>
    </row>
    <row r="11" spans="1:34">
      <c r="A11" s="7">
        <v>2</v>
      </c>
      <c r="B11" s="21">
        <v>0.22900000000000001</v>
      </c>
      <c r="C11" s="10">
        <f t="shared" si="0"/>
        <v>0.99543568440117025</v>
      </c>
      <c r="D11" s="10">
        <f>$B$25+$B$26*(1-EXP(-$A11/$B$28))/($A11/$B$28)+$B$27*((1-EXP(-$A11/$B$28))/($A11/$B$28)-EXP(-$A11/$B$28))</f>
        <v>0.29688012947106501</v>
      </c>
      <c r="E11" s="10">
        <f>$B$32+$B$33*(1-EXP(-$A11/$B$35))/($A11/$B$35)+$B$34*((1-EXP(-$A11/$B$35))/($A11/$B$35)-EXP(-$A11/$B$35))+B$36*((1-EXP(-$A11/$B$37))/($A11/$B$37)-EXP(-$A11/$B$37))</f>
        <v>0.28117993827255638</v>
      </c>
      <c r="F11" s="10">
        <f>B$41*A11^3+B$42*A11^2+B$43*A11+B$44</f>
        <v>0.51175831999999988</v>
      </c>
      <c r="G11" s="10">
        <f>$B$25+$B$26*(EXP(-$A11/$B$28))+$B$27*(EXP(-$A11/$B$28)*($A11/$B$28))</f>
        <v>1.3874503473192801</v>
      </c>
      <c r="H11" s="10">
        <f>$B$32+$B$33*(EXP(-$A11/$B$35))+$B$34*(EXP(-$A11/$B$35)*($A11/$B$35))+$B$36*($A11/$B$37)*EXP(-$A11/$B$37)</f>
        <v>1.2867309169273997</v>
      </c>
      <c r="I11">
        <f t="shared" si="1"/>
        <v>0.99407999013607429</v>
      </c>
      <c r="J11">
        <f>EXP(-E11/100*$A11)</f>
        <v>0.99439218406678809</v>
      </c>
      <c r="K11">
        <f>EXP(-F11/100*$A11)</f>
        <v>0.98981703466827842</v>
      </c>
      <c r="L11" s="10">
        <f t="shared" si="5"/>
        <v>0.96664800000000006</v>
      </c>
      <c r="N11">
        <f t="shared" si="2"/>
        <v>4.6077119770085474E-3</v>
      </c>
      <c r="O11">
        <f>(E11-$B11)^2</f>
        <v>2.7227459581277936E-3</v>
      </c>
      <c r="P11">
        <f>(F11-$B11)^2</f>
        <v>7.995226752922234E-2</v>
      </c>
      <c r="Q11">
        <f t="shared" si="6"/>
        <v>8.2873077318137739E-4</v>
      </c>
      <c r="S11">
        <v>2</v>
      </c>
      <c r="T11" s="10">
        <f>$B$25+$B$26*(1-EXP(-$S11/$B$28))/($S11/$B$28)+$B$27*((1-EXP(-$S11/$B$28))/($S11/$B$28)-EXP(-$S11/$B$28))</f>
        <v>0.29688012947106501</v>
      </c>
      <c r="U11" s="10">
        <f>$B$32+$B$33*(1-EXP(-$S11/$B$35))/($S11/$B$35)+$B$34*((1-EXP(-$S11/$B$35))/($S11/$B$35)-EXP(-$S11/$B$35))+$B$36*((1-EXP(-$S11/$B$37))/($S11/$B$37)-EXP(-$S11/$B$37))</f>
        <v>0.28117993827255638</v>
      </c>
      <c r="V11" s="10">
        <f>$B$25+$B$26*(EXP(-$S11/$B$28))+$B$27*(EXP(-$S11/$B$28)*($S11/$B$28))</f>
        <v>1.3874503473192801</v>
      </c>
      <c r="W11" s="10">
        <f>$B$32+$B$33*(EXP(-$S11/$B$35))+$B$34*(EXP(-$S11/$B$35)*($S11/$B$35))+$B$36*($S11/$B$37)*EXP(-$S11/$B$37)</f>
        <v>1.2867309169273997</v>
      </c>
      <c r="X11">
        <f t="shared" si="3"/>
        <v>0.99407999013607429</v>
      </c>
      <c r="Y11">
        <f t="shared" si="4"/>
        <v>0.99439218406678809</v>
      </c>
      <c r="Z11">
        <v>1.75</v>
      </c>
      <c r="AA11" s="15">
        <f t="shared" si="7"/>
        <v>1.2412016939854054</v>
      </c>
      <c r="AB11" s="15">
        <f t="shared" si="8"/>
        <v>1.1466761072616904</v>
      </c>
      <c r="AC11">
        <v>1.5</v>
      </c>
      <c r="AD11" s="15">
        <f t="shared" si="9"/>
        <v>1.0873194845107292</v>
      </c>
      <c r="AE11" s="15">
        <f t="shared" si="10"/>
        <v>1.0025957755651405</v>
      </c>
      <c r="AF11">
        <v>1</v>
      </c>
      <c r="AG11" s="15">
        <f t="shared" si="11"/>
        <v>0.78335939666684951</v>
      </c>
      <c r="AH11" s="15">
        <f t="shared" si="12"/>
        <v>0.72465205711329528</v>
      </c>
    </row>
    <row r="12" spans="1:34">
      <c r="A12" s="7">
        <v>3</v>
      </c>
      <c r="B12">
        <v>0.73799999999999999</v>
      </c>
      <c r="C12" s="10">
        <f t="shared" si="0"/>
        <v>0.97818281096759629</v>
      </c>
      <c r="D12" s="10">
        <f>$B$25+$B$26*(1-EXP(-$A12/$B$28))/($A12/$B$28)+$B$27*((1-EXP(-$A12/$B$28))/($A12/$B$28)-EXP(-$A12/$B$28))</f>
        <v>0.84827523197723353</v>
      </c>
      <c r="E12" s="10">
        <f>$B$32+$B$33*(1-EXP(-$A12/$B$35))/($A12/$B$35)+$B$34*((1-EXP(-$A12/$B$35))/($A12/$B$35)-EXP(-$A12/$B$35))+B$36*((1-EXP(-$A12/$B$37))/($A12/$B$37)-EXP(-$A12/$B$37))</f>
        <v>0.80404812855893049</v>
      </c>
      <c r="F12" s="10">
        <f>B$41*A12^3+B$42*A12^2+B$43*A12+B$44</f>
        <v>0.93992526999999981</v>
      </c>
      <c r="G12" s="10">
        <f>$B$25+$B$26*(EXP(-$A12/$B$28))+$B$27*(EXP(-$A12/$B$28)*($A12/$B$28))</f>
        <v>2.4714589742713033</v>
      </c>
      <c r="H12" s="10">
        <f>$B$32+$B$33*(EXP(-$A12/$B$35))+$B$34*(EXP(-$A12/$B$35)*($A12/$B$35))+$B$36*($A12/$B$37)*EXP(-$A12/$B$37)</f>
        <v>2.3896135441180726</v>
      </c>
      <c r="I12">
        <f t="shared" si="1"/>
        <v>0.97487282054474367</v>
      </c>
      <c r="J12">
        <f>EXP(-E12/100*$A12)</f>
        <v>0.97616715305514623</v>
      </c>
      <c r="K12">
        <f>EXP(-F12/100*$A12)</f>
        <v>0.97219608813832437</v>
      </c>
      <c r="L12" s="10">
        <f t="shared" si="5"/>
        <v>0.94616499999999992</v>
      </c>
      <c r="N12">
        <f t="shared" si="2"/>
        <v>1.2160626787632672E-2</v>
      </c>
      <c r="O12">
        <f>(E12-$B12)^2</f>
        <v>4.36235528613701E-3</v>
      </c>
      <c r="P12">
        <f>(F12-$B12)^2</f>
        <v>4.0773814664572826E-2</v>
      </c>
      <c r="Q12">
        <f t="shared" si="6"/>
        <v>1.0251402191567345E-3</v>
      </c>
      <c r="S12">
        <v>2.25</v>
      </c>
      <c r="T12" s="10">
        <f>$B$25+$B$26*(1-EXP(-$S12/$B$28))/($S12/$B$28)+$B$27*((1-EXP(-$S12/$B$28))/($S12/$B$28)-EXP(-$S12/$B$28))</f>
        <v>0.43451032212011054</v>
      </c>
      <c r="U12" s="10">
        <f>$B$32+$B$33*(1-EXP(-$S12/$B$35))/($S12/$B$35)+$B$34*((1-EXP(-$S12/$B$35))/($S12/$B$35)-EXP(-$S12/$B$35))+$B$36*((1-EXP(-$S12/$B$37))/($S12/$B$37)-EXP(-$S12/$B$37))</f>
        <v>0.40889938345023746</v>
      </c>
      <c r="V12" s="10">
        <f>$B$25+$B$26*(EXP(-$S12/$B$28))+$B$27*(EXP(-$S12/$B$28)*($S12/$B$28))</f>
        <v>1.6816538398644065</v>
      </c>
      <c r="W12" s="10">
        <f>$B$32+$B$33*(EXP(-$S12/$B$35))+$B$34*(EXP(-$S12/$B$35)*($S12/$B$35))+$B$36*($S12/$B$37)*EXP(-$S12/$B$37)</f>
        <v>1.5739922334896863</v>
      </c>
      <c r="X12">
        <f t="shared" si="3"/>
        <v>0.99027115219604966</v>
      </c>
      <c r="Y12">
        <f t="shared" si="4"/>
        <v>0.99084195655142449</v>
      </c>
      <c r="Z12">
        <v>2</v>
      </c>
      <c r="AA12" s="15">
        <f t="shared" si="7"/>
        <v>1.5423726379511615</v>
      </c>
      <c r="AB12" s="15">
        <f t="shared" si="8"/>
        <v>1.4365283273102047</v>
      </c>
      <c r="AC12">
        <v>1.75</v>
      </c>
      <c r="AD12" s="15">
        <f t="shared" si="9"/>
        <v>1.3916753423309336</v>
      </c>
      <c r="AE12" s="15">
        <f t="shared" si="10"/>
        <v>1.2914985384633315</v>
      </c>
      <c r="AF12">
        <v>1.25</v>
      </c>
      <c r="AG12" s="15">
        <f t="shared" si="11"/>
        <v>1.0856078814618586</v>
      </c>
      <c r="AH12" s="15">
        <f t="shared" si="12"/>
        <v>1.0047588337091629</v>
      </c>
    </row>
    <row r="13" spans="1:34">
      <c r="A13" s="7">
        <v>4</v>
      </c>
      <c r="B13">
        <v>1.3720000000000001</v>
      </c>
      <c r="C13" s="10">
        <f t="shared" si="0"/>
        <v>0.94695194488745704</v>
      </c>
      <c r="D13" s="10">
        <f>$B$25+$B$26*(1-EXP(-$A13/$B$28))/($A13/$B$28)+$B$27*((1-EXP(-$A13/$B$28))/($A13/$B$28)-EXP(-$A13/$B$28))</f>
        <v>1.3596745205081044</v>
      </c>
      <c r="E13" s="10">
        <f>$B$32+$B$33*(1-EXP(-$A13/$B$35))/($A13/$B$35)+$B$34*((1-EXP(-$A13/$B$35))/($A13/$B$35)-EXP(-$A13/$B$35))+B$36*((1-EXP(-$A13/$B$37))/($A13/$B$37)-EXP(-$A13/$B$37))</f>
        <v>1.3180763256114398</v>
      </c>
      <c r="F13" s="10">
        <f>B$41*A13^3+B$42*A13^2+B$43*A13+B$44</f>
        <v>1.3318676799999998</v>
      </c>
      <c r="G13" s="10">
        <f>$B$25+$B$26*(EXP(-$A13/$B$28))+$B$27*(EXP(-$A13/$B$28)*($A13/$B$28))</f>
        <v>3.2673122711469818</v>
      </c>
      <c r="H13" s="10">
        <f>$B$32+$B$33*(EXP(-$A13/$B$35))+$B$34*(EXP(-$A13/$B$35)*($A13/$B$35))+$B$36*($A13/$B$37)*EXP(-$A13/$B$37)</f>
        <v>3.2897554562691598</v>
      </c>
      <c r="I13">
        <f t="shared" si="1"/>
        <v>0.94706553937982019</v>
      </c>
      <c r="J13">
        <f>EXP(-E13/100*$A13)</f>
        <v>0.94864269983197458</v>
      </c>
      <c r="K13">
        <f>EXP(-F13/100*$A13)</f>
        <v>0.948119521445553</v>
      </c>
      <c r="L13" s="10">
        <f t="shared" si="5"/>
        <v>0.92344799999999994</v>
      </c>
      <c r="N13">
        <f t="shared" si="2"/>
        <v>1.5191744470514058E-4</v>
      </c>
      <c r="O13">
        <f>(E13-$B13)^2</f>
        <v>2.907762659563471E-3</v>
      </c>
      <c r="P13">
        <f>(F13-$B13)^2</f>
        <v>1.6106031085824266E-3</v>
      </c>
      <c r="Q13">
        <f t="shared" si="6"/>
        <v>5.5243542527262104E-4</v>
      </c>
      <c r="S13">
        <v>2.5</v>
      </c>
      <c r="T13" s="10">
        <f>$B$25+$B$26*(1-EXP(-$S13/$B$28))/($S13/$B$28)+$B$27*((1-EXP(-$S13/$B$28))/($S13/$B$28)-EXP(-$S13/$B$28))</f>
        <v>0.57337219312285259</v>
      </c>
      <c r="U13" s="10">
        <f>$B$32+$B$33*(1-EXP(-$S13/$B$35))/($S13/$B$35)+$B$34*((1-EXP(-$S13/$B$35))/($S13/$B$35)-EXP(-$S13/$B$35))+$B$36*((1-EXP(-$S13/$B$37))/($S13/$B$37)-EXP(-$S13/$B$37))</f>
        <v>0.53955631853883856</v>
      </c>
      <c r="V13" s="10">
        <f>$B$25+$B$26*(EXP(-$S13/$B$28))+$B$27*(EXP(-$S13/$B$28)*($S13/$B$28))</f>
        <v>1.9620286251590584</v>
      </c>
      <c r="W13" s="10">
        <f>$B$32+$B$33*(EXP(-$S13/$B$35))+$B$34*(EXP(-$S13/$B$35)*($S13/$B$35))+$B$36*($S13/$B$37)*EXP(-$S13/$B$37)</f>
        <v>1.8557055918968683</v>
      </c>
      <c r="X13">
        <f t="shared" si="3"/>
        <v>0.98576794218971742</v>
      </c>
      <c r="Y13">
        <f t="shared" si="4"/>
        <v>0.98660165967868918</v>
      </c>
      <c r="Z13">
        <v>2.25</v>
      </c>
      <c r="AA13" s="15">
        <f t="shared" si="7"/>
        <v>1.8318006019031108</v>
      </c>
      <c r="AB13" s="15">
        <f t="shared" si="8"/>
        <v>1.7231461146848259</v>
      </c>
      <c r="AC13">
        <v>2</v>
      </c>
      <c r="AD13" s="15">
        <f t="shared" si="9"/>
        <v>1.6869836464431298</v>
      </c>
      <c r="AE13" s="15">
        <f t="shared" si="10"/>
        <v>1.579736130811793</v>
      </c>
      <c r="AF13">
        <v>1.5</v>
      </c>
      <c r="AG13" s="15">
        <f t="shared" si="11"/>
        <v>1.3867082180115675</v>
      </c>
      <c r="AH13" s="15">
        <f t="shared" si="12"/>
        <v>1.2907548960365611</v>
      </c>
    </row>
    <row r="14" spans="1:34">
      <c r="A14" s="7">
        <v>5</v>
      </c>
      <c r="B14">
        <v>1.726</v>
      </c>
      <c r="C14" s="10">
        <f t="shared" si="0"/>
        <v>0.91799467284226777</v>
      </c>
      <c r="D14" s="10">
        <f>$B$25+$B$26*(1-EXP(-$A14/$B$28))/($A14/$B$28)+$B$27*((1-EXP(-$A14/$B$28))/($A14/$B$28)-EXP(-$A14/$B$28))</f>
        <v>1.7981028557290484</v>
      </c>
      <c r="E14" s="10">
        <f>$B$32+$B$33*(1-EXP(-$A14/$B$35))/($A14/$B$35)+$B$34*((1-EXP(-$A14/$B$35))/($A14/$B$35)-EXP(-$A14/$B$35))+B$36*((1-EXP(-$A14/$B$37))/($A14/$B$37)-EXP(-$A14/$B$37))</f>
        <v>1.7814806012100228</v>
      </c>
      <c r="F14" s="10">
        <f>B$41*A14^3+B$42*A14^2+B$43*A14+B$44</f>
        <v>1.6891482499999999</v>
      </c>
      <c r="G14" s="10">
        <f>$B$25+$B$26*(EXP(-$A14/$B$28))+$B$27*(EXP(-$A14/$B$28)*($A14/$B$28))</f>
        <v>3.7975614022896975</v>
      </c>
      <c r="H14" s="10">
        <f>$B$32+$B$33*(EXP(-$A14/$B$35))+$B$34*(EXP(-$A14/$B$35)*($A14/$B$35))+$B$36*($A14/$B$37)*EXP(-$A14/$B$37)</f>
        <v>3.9393091015792239</v>
      </c>
      <c r="I14">
        <f t="shared" si="1"/>
        <v>0.91401788234869386</v>
      </c>
      <c r="J14">
        <f>EXP(-E14/100*$A14)</f>
        <v>0.91477785000811185</v>
      </c>
      <c r="K14">
        <f>EXP(-F14/100*$A14)</f>
        <v>0.91901079291558407</v>
      </c>
      <c r="L14" s="10">
        <f t="shared" si="5"/>
        <v>0.898725</v>
      </c>
      <c r="N14">
        <f t="shared" si="2"/>
        <v>5.1988218042839677E-3</v>
      </c>
      <c r="O14">
        <f>(E14-$B14)^2</f>
        <v>3.0780971106255891E-3</v>
      </c>
      <c r="P14">
        <f>(F14-$B14)^2</f>
        <v>1.3580514780625053E-3</v>
      </c>
      <c r="Q14">
        <f t="shared" si="6"/>
        <v>3.7132029144803207E-4</v>
      </c>
      <c r="S14">
        <v>2.75</v>
      </c>
      <c r="T14" s="10">
        <f>$B$25+$B$26*(1-EXP(-$S14/$B$28))/($S14/$B$28)+$B$27*((1-EXP(-$S14/$B$28))/($S14/$B$28)-EXP(-$S14/$B$28))</f>
        <v>0.71173724222570178</v>
      </c>
      <c r="U14" s="10">
        <f>$B$32+$B$33*(1-EXP(-$S14/$B$35))/($S14/$B$35)+$B$34*((1-EXP(-$S14/$B$35))/($S14/$B$35)-EXP(-$S14/$B$35))+$B$36*((1-EXP(-$S14/$B$37))/($S14/$B$37)-EXP(-$S14/$B$37))</f>
        <v>0.6716820074038401</v>
      </c>
      <c r="V14" s="10">
        <f>$B$25+$B$26*(EXP(-$S14/$B$28))+$B$27*(EXP(-$S14/$B$28)*($S14/$B$28))</f>
        <v>2.2258210271470462</v>
      </c>
      <c r="W14" s="10">
        <f>$B$32+$B$33*(EXP(-$S14/$B$35))+$B$34*(EXP(-$S14/$B$35)*($S14/$B$35))+$B$36*($S14/$B$37)*EXP(-$S14/$B$37)</f>
        <v>2.1284369036426067</v>
      </c>
      <c r="X14">
        <f t="shared" si="3"/>
        <v>0.98061752897375376</v>
      </c>
      <c r="Y14">
        <f t="shared" si="4"/>
        <v>0.98169829290377497</v>
      </c>
      <c r="Z14">
        <v>2.5</v>
      </c>
      <c r="AA14" s="15">
        <f t="shared" si="7"/>
        <v>2.1059007213015013</v>
      </c>
      <c r="AB14" s="15">
        <f t="shared" si="8"/>
        <v>2.0025265772398049</v>
      </c>
      <c r="AC14">
        <v>2.25</v>
      </c>
      <c r="AD14" s="15">
        <f t="shared" si="9"/>
        <v>1.9687585612833125</v>
      </c>
      <c r="AE14" s="15">
        <f t="shared" si="10"/>
        <v>1.8627405633855343</v>
      </c>
      <c r="AF14">
        <v>1.75</v>
      </c>
      <c r="AG14" s="15">
        <f t="shared" si="11"/>
        <v>1.6798075485303432</v>
      </c>
      <c r="AH14" s="15">
        <f t="shared" si="12"/>
        <v>1.5767179864561109</v>
      </c>
    </row>
    <row r="15" spans="1:34">
      <c r="A15" s="7">
        <v>7</v>
      </c>
      <c r="B15">
        <v>2.6269999999999998</v>
      </c>
      <c r="C15" s="10">
        <f t="shared" si="0"/>
        <v>0.83400482592155589</v>
      </c>
      <c r="D15" s="10">
        <f>$B$25+$B$26*(1-EXP(-$A15/$B$28))/($A15/$B$28)+$B$27*((1-EXP(-$A15/$B$28))/($A15/$B$28)-EXP(-$A15/$B$28))</f>
        <v>2.4586105183429598</v>
      </c>
      <c r="E15" s="10">
        <f>$B$32+$B$33*(1-EXP(-$A15/$B$35))/($A15/$B$35)+$B$34*((1-EXP(-$A15/$B$35))/($A15/$B$35)-EXP(-$A15/$B$35))+B$36*((1-EXP(-$A15/$B$37))/($A15/$B$37)-EXP(-$A15/$B$37))</f>
        <v>2.5097487391458175</v>
      </c>
      <c r="F15" s="10">
        <f>B$41*A15^3+B$42*A15^2+B$43*A15+B$44</f>
        <v>2.3059746699999994</v>
      </c>
      <c r="G15" s="10">
        <f>$B$25+$B$26*(EXP(-$A15/$B$28))+$B$27*(EXP(-$A15/$B$28)*($A15/$B$28))</f>
        <v>4.3345818027752614</v>
      </c>
      <c r="H15" s="10">
        <f>$B$32+$B$33*(EXP(-$A15/$B$35))+$B$34*(EXP(-$A15/$B$35)*($A15/$B$35))+$B$36*($A15/$B$37)*EXP(-$A15/$B$37)</f>
        <v>4.6004459630083101</v>
      </c>
      <c r="I15">
        <f t="shared" si="1"/>
        <v>0.84189267580032234</v>
      </c>
      <c r="J15">
        <f>EXP(-E15/100*$A15)</f>
        <v>0.83888436085998097</v>
      </c>
      <c r="K15">
        <f>EXP(-F15/100*$A15)</f>
        <v>0.85093611230421928</v>
      </c>
      <c r="L15" s="10">
        <f t="shared" si="5"/>
        <v>0.84417300000000006</v>
      </c>
      <c r="N15">
        <f t="shared" si="2"/>
        <v>2.8355017532726588E-2</v>
      </c>
      <c r="O15">
        <f>(E15-$B15)^2</f>
        <v>1.3747858171895491E-2</v>
      </c>
      <c r="P15">
        <f>(F15-$B15)^2</f>
        <v>0.10305726250160911</v>
      </c>
      <c r="Q15">
        <f t="shared" si="6"/>
        <v>1.0339176408954394E-4</v>
      </c>
      <c r="S15">
        <v>3</v>
      </c>
      <c r="T15" s="10">
        <f>$B$25+$B$26*(1-EXP(-$S15/$B$28))/($S15/$B$28)+$B$27*((1-EXP(-$S15/$B$28))/($S15/$B$28)-EXP(-$S15/$B$28))</f>
        <v>0.84827523197723353</v>
      </c>
      <c r="U15" s="10">
        <f>$B$32+$B$33*(1-EXP(-$S15/$B$35))/($S15/$B$35)+$B$34*((1-EXP(-$S15/$B$35))/($S15/$B$35)-EXP(-$S15/$B$35))+$B$36*((1-EXP(-$S15/$B$37))/($S15/$B$37)-EXP(-$S15/$B$37))</f>
        <v>0.80404812855893049</v>
      </c>
      <c r="V15" s="10">
        <f>$B$25+$B$26*(EXP(-$S15/$B$28))+$B$27*(EXP(-$S15/$B$28)*($S15/$B$28))</f>
        <v>2.4714589742713033</v>
      </c>
      <c r="W15" s="10">
        <f>$B$32+$B$33*(EXP(-$S15/$B$35))+$B$34*(EXP(-$S15/$B$35)*($S15/$B$35))+$B$36*($S15/$B$37)*EXP(-$S15/$B$37)</f>
        <v>2.3896135441180726</v>
      </c>
      <c r="X15">
        <f t="shared" si="3"/>
        <v>0.97487282054474367</v>
      </c>
      <c r="Y15">
        <f t="shared" si="4"/>
        <v>0.97616715305514623</v>
      </c>
      <c r="Z15">
        <v>2.75</v>
      </c>
      <c r="AA15" s="15">
        <f t="shared" si="7"/>
        <v>2.3624656754435369</v>
      </c>
      <c r="AB15" s="15">
        <f t="shared" si="8"/>
        <v>2.2716125216572625</v>
      </c>
      <c r="AC15">
        <v>2.5</v>
      </c>
      <c r="AD15" s="15">
        <f t="shared" si="9"/>
        <v>2.2341027145270198</v>
      </c>
      <c r="AE15" s="15">
        <f t="shared" si="10"/>
        <v>2.1369809341235779</v>
      </c>
      <c r="AF15">
        <v>2</v>
      </c>
      <c r="AG15" s="15">
        <f t="shared" si="11"/>
        <v>1.9601762005190926</v>
      </c>
      <c r="AH15" s="15">
        <f t="shared" si="12"/>
        <v>1.8579774611985123</v>
      </c>
    </row>
    <row r="16" spans="1:34">
      <c r="A16" s="7">
        <v>10</v>
      </c>
      <c r="B16">
        <v>3.1179999999999999</v>
      </c>
      <c r="C16" s="10">
        <f t="shared" si="0"/>
        <v>0.73562281167890731</v>
      </c>
      <c r="D16" s="10">
        <f>$B$25+$B$26*(1-EXP(-$A16/$B$28))/($A16/$B$28)+$B$27*((1-EXP(-$A16/$B$28))/($A16/$B$28)-EXP(-$A16/$B$28))</f>
        <v>3.064955777443954</v>
      </c>
      <c r="E16" s="10">
        <f>$B$32+$B$33*(1-EXP(-$A16/$B$35))/($A16/$B$35)+$B$34*((1-EXP(-$A16/$B$35))/($A16/$B$35)-EXP(-$A16/$B$35))+B$36*((1-EXP(-$A16/$B$37))/($A16/$B$37)-EXP(-$A16/$B$37))</f>
        <v>3.1663111747001094</v>
      </c>
      <c r="F16" s="10">
        <f>B$41*A16^3+B$42*A16^2+B$43*A16+B$44</f>
        <v>3.0103179999999998</v>
      </c>
      <c r="G16" s="10">
        <f>$B$25+$B$26*(EXP(-$A16/$B$28))+$B$27*(EXP(-$A16/$B$28)*($A16/$B$28))</f>
        <v>4.5645453423830942</v>
      </c>
      <c r="H16" s="10">
        <f>$B$32+$B$33*(EXP(-$A16/$B$35))+$B$34*(EXP(-$A16/$B$35)*($A16/$B$35))+$B$36*($A16/$B$37)*EXP(-$A16/$B$37)</f>
        <v>4.6868024842864022</v>
      </c>
      <c r="I16">
        <f t="shared" si="1"/>
        <v>0.73602177304857408</v>
      </c>
      <c r="J16">
        <f>EXP(-E16/100*$A16)</f>
        <v>0.72859947317697149</v>
      </c>
      <c r="K16">
        <f>EXP(-F16/100*$A16)</f>
        <v>0.74005423864772846</v>
      </c>
      <c r="L16" s="10">
        <f t="shared" si="5"/>
        <v>0.753</v>
      </c>
      <c r="N16">
        <f t="shared" si="2"/>
        <v>2.8136895465753291E-3</v>
      </c>
      <c r="O16">
        <f>(E16-$B16)^2</f>
        <v>2.3339696009044984E-3</v>
      </c>
      <c r="P16">
        <f>(F16-$B16)^2</f>
        <v>1.1595413124000012E-2</v>
      </c>
      <c r="Q16">
        <f t="shared" si="6"/>
        <v>3.019666739467204E-4</v>
      </c>
      <c r="S16">
        <v>3.25</v>
      </c>
      <c r="T16" s="10">
        <f>$B$25+$B$26*(1-EXP(-$S16/$B$28))/($S16/$B$28)+$B$27*((1-EXP(-$S16/$B$28))/($S16/$B$28)-EXP(-$S16/$B$28))</f>
        <v>0.98197992494432684</v>
      </c>
      <c r="U16" s="10">
        <f>$B$32+$B$33*(1-EXP(-$S16/$B$35))/($S16/$B$35)+$B$34*((1-EXP(-$S16/$B$35))/($S16/$B$35)-EXP(-$S16/$B$35))+$B$36*((1-EXP(-$S16/$B$37))/($S16/$B$37)-EXP(-$S16/$B$37))</f>
        <v>0.9356347109063945</v>
      </c>
      <c r="V16" s="10">
        <f>$B$25+$B$26*(EXP(-$S16/$B$28))+$B$27*(EXP(-$S16/$B$28)*($S16/$B$28))</f>
        <v>2.6982525181675201</v>
      </c>
      <c r="W16" s="10">
        <f>$B$32+$B$33*(EXP(-$S16/$B$35))+$B$34*(EXP(-$S16/$B$35)*($S16/$B$35))+$B$36*($S16/$B$37)*EXP(-$S16/$B$37)</f>
        <v>2.6373758830936866</v>
      </c>
      <c r="X16">
        <f t="shared" si="3"/>
        <v>0.96858954058318825</v>
      </c>
      <c r="Y16">
        <f t="shared" si="4"/>
        <v>0.97004954826427969</v>
      </c>
      <c r="Z16">
        <v>3</v>
      </c>
      <c r="AA16" s="15">
        <f t="shared" si="7"/>
        <v>2.600330407633189</v>
      </c>
      <c r="AB16" s="15">
        <f t="shared" si="8"/>
        <v>2.5281360324465707</v>
      </c>
      <c r="AC16">
        <v>2.75</v>
      </c>
      <c r="AD16" s="15">
        <f t="shared" si="9"/>
        <v>2.4813290294408263</v>
      </c>
      <c r="AE16" s="15">
        <f t="shared" si="10"/>
        <v>2.399793949392981</v>
      </c>
      <c r="AF16">
        <v>2.25</v>
      </c>
      <c r="AG16" s="15">
        <f t="shared" si="11"/>
        <v>2.2247225324798281</v>
      </c>
      <c r="AH16" s="15">
        <f t="shared" si="12"/>
        <v>2.1309142464276176</v>
      </c>
    </row>
    <row r="17" spans="1:34">
      <c r="A17" s="7">
        <v>15</v>
      </c>
      <c r="B17">
        <v>3.5619999999999998</v>
      </c>
      <c r="C17" s="10">
        <f t="shared" si="0"/>
        <v>0.59155286932800921</v>
      </c>
      <c r="D17" s="10">
        <f>$B$25+$B$26*(1-EXP(-$A17/$B$28))/($A17/$B$28)+$B$27*((1-EXP(-$A17/$B$28))/($A17/$B$28)-EXP(-$A17/$B$28))</f>
        <v>3.5763554586952844</v>
      </c>
      <c r="E17" s="10">
        <f>$B$32+$B$33*(1-EXP(-$A17/$B$35))/($A17/$B$35)+$B$34*((1-EXP(-$A17/$B$35))/($A17/$B$35)-EXP(-$A17/$B$35))+B$36*((1-EXP(-$A17/$B$37))/($A17/$B$37)-EXP(-$A17/$B$37))</f>
        <v>3.6108526451996932</v>
      </c>
      <c r="F17" s="10">
        <f>B$41*A17^3+B$42*A17^2+B$43*A17+B$44</f>
        <v>3.6993467499999992</v>
      </c>
      <c r="G17" s="10">
        <f>$B$25+$B$26*(EXP(-$A17/$B$28))+$B$27*(EXP(-$A17/$B$28)*($A17/$B$28))</f>
        <v>4.6129328531613902</v>
      </c>
      <c r="H17" s="10">
        <f>$B$32+$B$33*(EXP(-$A17/$B$35))+$B$34*(EXP(-$A17/$B$35)*($A17/$B$35))+$B$36*($A17/$B$37)*EXP(-$A17/$B$37)</f>
        <v>4.3234501935239766</v>
      </c>
      <c r="I17">
        <f t="shared" si="1"/>
        <v>0.5848187441592726</v>
      </c>
      <c r="J17">
        <f>EXP(-E17/100*$A17)</f>
        <v>0.58180037010699903</v>
      </c>
      <c r="K17">
        <f>EXP(-F17/100*$A17)</f>
        <v>0.5741285158582119</v>
      </c>
      <c r="L17" s="10">
        <f t="shared" si="5"/>
        <v>0.59132499999999999</v>
      </c>
      <c r="N17">
        <f t="shared" si="2"/>
        <v>2.060791943520205E-4</v>
      </c>
      <c r="O17">
        <f>(E17-$B17)^2</f>
        <v>2.3865809430071213E-3</v>
      </c>
      <c r="P17">
        <f>(F17-$B17)^2</f>
        <v>1.8864129735562337E-2</v>
      </c>
      <c r="Q17">
        <f t="shared" si="6"/>
        <v>5.1924430647374656E-8</v>
      </c>
      <c r="S17">
        <v>3.5</v>
      </c>
      <c r="T17" s="10">
        <f>$B$25+$B$26*(1-EXP(-$S17/$B$28))/($S17/$B$28)+$B$27*((1-EXP(-$S17/$B$28))/($S17/$B$28)-EXP(-$S17/$B$28))</f>
        <v>1.1121076384161308</v>
      </c>
      <c r="U17" s="10">
        <f>$B$32+$B$33*(1-EXP(-$S17/$B$35))/($S17/$B$35)+$B$34*((1-EXP(-$S17/$B$35))/($S17/$B$35)-EXP(-$S17/$B$35))+$B$36*((1-EXP(-$S17/$B$37))/($S17/$B$37)-EXP(-$S17/$B$37))</f>
        <v>1.0656020192440441</v>
      </c>
      <c r="V17" s="10">
        <f>$B$25+$B$26*(EXP(-$S17/$B$28))+$B$27*(EXP(-$S17/$B$28)*($S17/$B$28))</f>
        <v>2.9061587017977182</v>
      </c>
      <c r="W17" s="10">
        <f>$B$32+$B$33*(EXP(-$S17/$B$35))+$B$34*(EXP(-$S17/$B$35)*($S17/$B$35))+$B$36*($S17/$B$37)*EXP(-$S17/$B$37)</f>
        <v>2.8704510252623767</v>
      </c>
      <c r="X17">
        <f t="shared" si="3"/>
        <v>0.96182402875143047</v>
      </c>
      <c r="Y17">
        <f t="shared" si="4"/>
        <v>0.96339086133930274</v>
      </c>
      <c r="Z17">
        <v>3.25</v>
      </c>
      <c r="AA17" s="15">
        <f t="shared" si="7"/>
        <v>2.819106235122959</v>
      </c>
      <c r="AB17" s="15">
        <f t="shared" si="8"/>
        <v>2.7704845223298191</v>
      </c>
      <c r="AC17">
        <v>3</v>
      </c>
      <c r="AD17" s="15">
        <f t="shared" si="9"/>
        <v>2.7096600711985275</v>
      </c>
      <c r="AE17" s="15">
        <f t="shared" si="10"/>
        <v>2.6492387561927844</v>
      </c>
      <c r="AF17">
        <v>2.5</v>
      </c>
      <c r="AG17" s="15">
        <f t="shared" si="11"/>
        <v>2.471605518275477</v>
      </c>
      <c r="AH17" s="15">
        <f t="shared" si="12"/>
        <v>2.3927895007434641</v>
      </c>
    </row>
    <row r="18" spans="1:34">
      <c r="A18" s="7">
        <v>20</v>
      </c>
      <c r="B18">
        <v>3.8220000000000001</v>
      </c>
      <c r="C18" s="10">
        <f t="shared" si="0"/>
        <v>0.47229373514830997</v>
      </c>
      <c r="D18" s="10">
        <f>$B$25+$B$26*(1-EXP(-$A18/$B$28))/($A18/$B$28)+$B$27*((1-EXP(-$A18/$B$28))/($A18/$B$28)-EXP(-$A18/$B$28))</f>
        <v>3.8359402877276683</v>
      </c>
      <c r="E18" s="10">
        <f>$B$32+$B$33*(1-EXP(-$A18/$B$35))/($A18/$B$35)+$B$34*((1-EXP(-$A18/$B$35))/($A18/$B$35)-EXP(-$A18/$B$35))+B$36*((1-EXP(-$A18/$B$37))/($A18/$B$37)-EXP(-$A18/$B$37))</f>
        <v>3.7735926101999002</v>
      </c>
      <c r="F18" s="10">
        <f>B$41*A18^3+B$42*A18^2+B$43*A18+B$44</f>
        <v>3.9515720000000005</v>
      </c>
      <c r="G18" s="10">
        <f>$B$25+$B$26*(EXP(-$A18/$B$28))+$B$27*(EXP(-$A18/$B$28)*($A18/$B$28))</f>
        <v>4.6153719067779226</v>
      </c>
      <c r="H18" s="10">
        <f>$B$32+$B$33*(EXP(-$A18/$B$35))+$B$34*(EXP(-$A18/$B$35)*($A18/$B$35))+$B$36*($A18/$B$37)*EXP(-$A18/$B$37)</f>
        <v>4.2692044585852864</v>
      </c>
      <c r="I18">
        <f t="shared" si="1"/>
        <v>0.46431686665885147</v>
      </c>
      <c r="J18">
        <f>EXP(-E18/100*$A18)</f>
        <v>0.47014293098074056</v>
      </c>
      <c r="K18">
        <f>EXP(-F18/100*$A18)</f>
        <v>0.45370212890704842</v>
      </c>
      <c r="L18" s="10">
        <f t="shared" si="5"/>
        <v>0.44219999999999998</v>
      </c>
      <c r="N18">
        <f t="shared" si="2"/>
        <v>1.9433162193017661E-4</v>
      </c>
      <c r="O18">
        <f>(E18-$B18)^2</f>
        <v>2.3432753872588102E-3</v>
      </c>
      <c r="P18">
        <f>(F18-$B18)^2</f>
        <v>1.6788903184000122E-2</v>
      </c>
      <c r="Q18">
        <f t="shared" si="6"/>
        <v>9.0563289517662788E-4</v>
      </c>
      <c r="S18">
        <v>3.75</v>
      </c>
      <c r="T18" s="10">
        <f>$B$25+$B$26*(1-EXP(-$S18/$B$28))/($S18/$B$28)+$B$27*((1-EXP(-$S18/$B$28))/($S18/$B$28)-EXP(-$S18/$B$28))</f>
        <v>1.2381264857707064</v>
      </c>
      <c r="U18" s="10">
        <f>$B$32+$B$33*(1-EXP(-$S18/$B$35))/($S18/$B$35)+$B$34*((1-EXP(-$S18/$B$35))/($S18/$B$35)-EXP(-$S18/$B$35))+$B$36*((1-EXP(-$S18/$B$37))/($S18/$B$37)-EXP(-$S18/$B$37))</f>
        <v>1.1932659217208563</v>
      </c>
      <c r="V18" s="10">
        <f>$B$25+$B$26*(EXP(-$S18/$B$28))+$B$27*(EXP(-$S18/$B$28)*($S18/$B$28))</f>
        <v>3.0955980394352829</v>
      </c>
      <c r="W18" s="10">
        <f>$B$32+$B$33*(EXP(-$S18/$B$35))+$B$34*(EXP(-$S18/$B$35)*($S18/$B$35))+$B$36*($S18/$B$37)*EXP(-$S18/$B$37)</f>
        <v>3.0880456759228996</v>
      </c>
      <c r="X18">
        <f t="shared" si="3"/>
        <v>0.95463162756166109</v>
      </c>
      <c r="Y18">
        <f t="shared" si="4"/>
        <v>0.95623892838821667</v>
      </c>
      <c r="Z18">
        <v>3.5</v>
      </c>
      <c r="AA18" s="15">
        <f t="shared" si="7"/>
        <v>3.0189711340160352</v>
      </c>
      <c r="AB18" s="15">
        <f t="shared" si="8"/>
        <v>2.9975861355975297</v>
      </c>
      <c r="AC18">
        <v>3.25</v>
      </c>
      <c r="AD18" s="15">
        <f t="shared" si="9"/>
        <v>2.9189901682943109</v>
      </c>
      <c r="AE18" s="15">
        <f t="shared" si="10"/>
        <v>2.8839726672029276</v>
      </c>
      <c r="AF18">
        <v>2.75</v>
      </c>
      <c r="AG18" s="15">
        <f t="shared" si="11"/>
        <v>2.6999264596365702</v>
      </c>
      <c r="AH18" s="15">
        <f t="shared" si="12"/>
        <v>2.6415978140274188</v>
      </c>
    </row>
    <row r="19" spans="1:34" ht="13.5" thickBot="1">
      <c r="A19" s="7">
        <v>30</v>
      </c>
      <c r="B19">
        <v>4.0419999999999998</v>
      </c>
      <c r="C19" s="10">
        <f t="shared" si="0"/>
        <v>0.30460655050091312</v>
      </c>
      <c r="D19" s="10">
        <f>$B$25+$B$26*(1-EXP(-$A19/$B$28))/($A19/$B$28)+$B$27*((1-EXP(-$A19/$B$28))/($A19/$B$28)-EXP(-$A19/$B$28))</f>
        <v>4.0957833886750858</v>
      </c>
      <c r="E19" s="10">
        <f>$B$32+$B$33*(1-EXP(-$A19/$B$35))/($A19/$B$35)+$B$34*((1-EXP(-$A19/$B$35))/($A19/$B$35)-EXP(-$A19/$B$35))+B$36*((1-EXP(-$A19/$B$37))/($A19/$B$37)-EXP(-$A19/$B$37))</f>
        <v>4.0519029499016623</v>
      </c>
      <c r="F19" s="10">
        <f>B$41*A19^3+B$42*A19^2+B$43*A19+B$44</f>
        <v>3.9269619999999996</v>
      </c>
      <c r="G19" s="10">
        <f>$B$25+$B$26*(EXP(-$A19/$B$28))+$B$27*(EXP(-$A19/$B$28)*($A19/$B$28))</f>
        <v>4.6154878536071173</v>
      </c>
      <c r="H19" s="10">
        <f>$B$32+$B$33*(EXP(-$A19/$B$35))+$B$34*(EXP(-$A19/$B$35)*($A19/$B$35))+$B$36*($A19/$B$37)*EXP(-$A19/$B$37)</f>
        <v>5.0928322334674521</v>
      </c>
      <c r="I19">
        <f t="shared" si="1"/>
        <v>0.29266255689827819</v>
      </c>
      <c r="J19">
        <f>EXP(-E19/100*$A19)</f>
        <v>0.29654067534741724</v>
      </c>
      <c r="K19">
        <f>EXP(-F19/100*$A19)</f>
        <v>0.30786663285364374</v>
      </c>
      <c r="L19" s="10">
        <f t="shared" si="5"/>
        <v>0.29560000000000008</v>
      </c>
      <c r="N19">
        <f t="shared" si="2"/>
        <v>2.8926528973753723E-3</v>
      </c>
      <c r="O19">
        <f>(E19-$B19)^2</f>
        <v>9.8068416754837654E-5</v>
      </c>
      <c r="P19">
        <f>(F19-$B19)^2</f>
        <v>1.3233741444000045E-2</v>
      </c>
      <c r="Q19">
        <f t="shared" si="6"/>
        <v>8.1117951925496846E-5</v>
      </c>
      <c r="S19">
        <v>4</v>
      </c>
      <c r="T19" s="10">
        <f>$B$25+$B$26*(1-EXP(-$S19/$B$28))/($S19/$B$28)+$B$27*((1-EXP(-$S19/$B$28))/($S19/$B$28)-EXP(-$S19/$B$28))</f>
        <v>1.3596745205081044</v>
      </c>
      <c r="U19" s="10">
        <f>$B$32+$B$33*(1-EXP(-$S19/$B$35))/($S19/$B$35)+$B$34*((1-EXP(-$S19/$B$35))/($S19/$B$35)-EXP(-$S19/$B$35))+$B$36*((1-EXP(-$S19/$B$37))/($S19/$B$37)-EXP(-$S19/$B$37))</f>
        <v>1.3180763256114398</v>
      </c>
      <c r="V19" s="10">
        <f>$B$25+$B$26*(EXP(-$S19/$B$28))+$B$27*(EXP(-$S19/$B$28)*($S19/$B$28))</f>
        <v>3.2673122711469818</v>
      </c>
      <c r="W19" s="10">
        <f>$B$32+$B$33*(EXP(-$S19/$B$35))+$B$34*(EXP(-$S19/$B$35)*($S19/$B$35))+$B$36*($S19/$B$37)*EXP(-$S19/$B$37)</f>
        <v>3.2897554562691598</v>
      </c>
      <c r="X19">
        <f t="shared" si="3"/>
        <v>0.94706553937982019</v>
      </c>
      <c r="Y19">
        <f t="shared" si="4"/>
        <v>0.94864269983197458</v>
      </c>
      <c r="Z19">
        <v>3.75</v>
      </c>
      <c r="AA19" s="15">
        <f t="shared" si="7"/>
        <v>3.2005054327349347</v>
      </c>
      <c r="AB19" s="15">
        <f t="shared" si="8"/>
        <v>3.2088118723219816</v>
      </c>
      <c r="AC19">
        <v>3.5</v>
      </c>
      <c r="AD19" s="15">
        <f t="shared" si="9"/>
        <v>3.1096983323624761</v>
      </c>
      <c r="AE19" s="15">
        <f t="shared" si="10"/>
        <v>3.1031449121323496</v>
      </c>
      <c r="AF19">
        <v>3</v>
      </c>
      <c r="AG19" s="15">
        <f t="shared" si="11"/>
        <v>2.9094848192370293</v>
      </c>
      <c r="AH19" s="15">
        <f t="shared" si="12"/>
        <v>2.8759414955694007</v>
      </c>
    </row>
    <row r="20" spans="1:34" ht="14.25" thickTop="1" thickBot="1">
      <c r="A20" s="7">
        <v>40</v>
      </c>
      <c r="B20"/>
      <c r="C20" s="10"/>
      <c r="D20" s="10">
        <f>$B$25+$B$26*(1-EXP(-$A20/$B$28))/($A20/$B$28)+$B$27*((1-EXP(-$A20/$B$28))/($A20/$B$28)-EXP(-$A20/$B$28))</f>
        <v>4.2257095485238416</v>
      </c>
      <c r="E20" s="10">
        <f>$B$32+$B$33*(1-EXP(-$A20/$B$35))/($A20/$B$35)+$B$34*((1-EXP(-$A20/$B$35))/($A20/$B$35)-EXP(-$A20/$B$35))+B$36*((1-EXP(-$A20/$B$37))/($A20/$B$37)-EXP(-$A20/$B$37))</f>
        <v>4.468338410263839</v>
      </c>
      <c r="F20" s="10">
        <f>B$41*A20^3+B$42*A20^2+B$43*A20+B$44</f>
        <v>4.499188000000002</v>
      </c>
      <c r="G20" s="10">
        <f>$B$25+$B$26*(EXP(-$A20/$B$28))+$B$27*(EXP(-$A20/$B$28)*($A20/$B$28))</f>
        <v>4.6154880599193397</v>
      </c>
      <c r="H20" s="10">
        <f>$B$32+$B$33*(EXP(-$A20/$B$35))+$B$34*(EXP(-$A20/$B$35)*($A20/$B$35))+$B$36*($A20/$B$37)*EXP(-$A20/$B$37)</f>
        <v>6.3590784468898676</v>
      </c>
      <c r="I20">
        <f t="shared" si="1"/>
        <v>0.18446716120178133</v>
      </c>
      <c r="J20">
        <f>EXP(-E20/100*$A20)</f>
        <v>0.16740565098725246</v>
      </c>
      <c r="K20">
        <f>EXP(-F20/100*$A20)</f>
        <v>0.16535258602053127</v>
      </c>
      <c r="L20" s="10">
        <f t="shared" si="5"/>
        <v>0.5411999999999999</v>
      </c>
      <c r="M20" s="11" t="s">
        <v>10</v>
      </c>
      <c r="N20" s="12">
        <f>SUM(N3:N19)</f>
        <v>8.0941823018344905E-2</v>
      </c>
      <c r="O20" s="12">
        <f>SUM(O3:O19)</f>
        <v>4.6791827728157667E-2</v>
      </c>
      <c r="P20" s="12">
        <f>SUM(P3:P19)</f>
        <v>0.34355002835259363</v>
      </c>
      <c r="Q20" s="13">
        <f>SUM(Q3:Q19)</f>
        <v>4.5470973348580856E-3</v>
      </c>
      <c r="R20" s="23"/>
      <c r="S20">
        <v>4.25</v>
      </c>
      <c r="T20" s="10">
        <f>$B$25+$B$26*(1-EXP(-$S20/$B$28))/($S20/$B$28)+$B$27*((1-EXP(-$S20/$B$28))/($S20/$B$28)-EXP(-$S20/$B$28))</f>
        <v>1.4765252900647494</v>
      </c>
      <c r="U20" s="10">
        <f>$B$32+$B$33*(1-EXP(-$S20/$B$35))/($S20/$B$35)+$B$34*((1-EXP(-$S20/$B$35))/($S20/$B$35)-EXP(-$S20/$B$35))+$B$36*((1-EXP(-$S20/$B$37))/($S20/$B$37)-EXP(-$S20/$B$37))</f>
        <v>1.4395983157767225</v>
      </c>
      <c r="V20" s="10">
        <f>$B$25+$B$26*(EXP(-$S20/$B$28))+$B$27*(EXP(-$S20/$B$28)*($S20/$B$28))</f>
        <v>3.4222550169734918</v>
      </c>
      <c r="W20" s="10">
        <f>$B$32+$B$33*(EXP(-$S20/$B$35))+$B$34*(EXP(-$S20/$B$35)*($S20/$B$35))+$B$36*($S20/$B$37)*EXP(-$S20/$B$37)</f>
        <v>3.4754883494625819</v>
      </c>
      <c r="X20">
        <f t="shared" si="3"/>
        <v>0.93917605547688876</v>
      </c>
      <c r="Y20">
        <f t="shared" si="4"/>
        <v>0.94065115220711115</v>
      </c>
      <c r="Z20">
        <v>4</v>
      </c>
      <c r="AA20" s="15">
        <f t="shared" si="7"/>
        <v>3.3645641128990267</v>
      </c>
      <c r="AB20" s="15">
        <f t="shared" si="8"/>
        <v>3.4038921868275951</v>
      </c>
      <c r="AC20">
        <v>3.75</v>
      </c>
      <c r="AD20" s="15">
        <f t="shared" si="9"/>
        <v>3.2825021980273261</v>
      </c>
      <c r="AE20" s="15">
        <f t="shared" si="10"/>
        <v>3.3063059816589968</v>
      </c>
      <c r="AF20">
        <v>3.25</v>
      </c>
      <c r="AG20" s="15">
        <f t="shared" si="11"/>
        <v>3.1005859744531961</v>
      </c>
      <c r="AH20" s="15">
        <f t="shared" si="12"/>
        <v>3.0949230610640033</v>
      </c>
    </row>
    <row r="21" spans="1:34" ht="13.5" thickTop="1">
      <c r="S21">
        <v>4.5</v>
      </c>
      <c r="T21" s="10">
        <f>$B$25+$B$26*(1-EXP(-$S21/$B$28))/($S21/$B$28)+$B$27*((1-EXP(-$S21/$B$28))/($S21/$B$28)-EXP(-$S21/$B$28))</f>
        <v>1.5885595507911694</v>
      </c>
      <c r="U21" s="10">
        <f>$B$32+$B$33*(1-EXP(-$S21/$B$35))/($S21/$B$35)+$B$34*((1-EXP(-$S21/$B$35))/($S21/$B$35)-EXP(-$S21/$B$35))+$B$36*((1-EXP(-$S21/$B$37))/($S21/$B$37)-EXP(-$S21/$B$37))</f>
        <v>1.5574956726872435</v>
      </c>
      <c r="V21" s="10">
        <f>$B$25+$B$26*(EXP(-$S21/$B$28))+$B$27*(EXP(-$S21/$B$28)*($S21/$B$28))</f>
        <v>3.5615085588448512</v>
      </c>
      <c r="W21" s="10">
        <f>$B$32+$B$33*(EXP(-$S21/$B$35))+$B$34*(EXP(-$S21/$B$35)*($S21/$B$35))+$B$36*($S21/$B$37)*EXP(-$S21/$B$37)</f>
        <v>3.6454002693270846</v>
      </c>
      <c r="X21">
        <f t="shared" si="3"/>
        <v>0.93101007526154089</v>
      </c>
      <c r="Y21">
        <f t="shared" si="4"/>
        <v>0.93231242056423913</v>
      </c>
      <c r="Z21">
        <v>4.25</v>
      </c>
      <c r="AA21" s="15">
        <f t="shared" si="7"/>
        <v>3.5121785149189177</v>
      </c>
      <c r="AB21" s="15">
        <f t="shared" si="8"/>
        <v>3.5828461256316668</v>
      </c>
      <c r="AC21">
        <v>4</v>
      </c>
      <c r="AD21" s="15">
        <f t="shared" si="9"/>
        <v>3.4383449817870559</v>
      </c>
      <c r="AE21" s="15">
        <f t="shared" si="10"/>
        <v>3.4933304767971851</v>
      </c>
      <c r="AF21">
        <v>3.5</v>
      </c>
      <c r="AG21" s="15">
        <f t="shared" si="11"/>
        <v>3.2738909263658078</v>
      </c>
      <c r="AH21" s="15">
        <f t="shared" si="12"/>
        <v>3.2980534646632531</v>
      </c>
    </row>
    <row r="22" spans="1:34">
      <c r="A22" s="14">
        <v>42668</v>
      </c>
      <c r="S22">
        <v>4.75</v>
      </c>
      <c r="T22" s="10">
        <f>$B$25+$B$26*(1-EXP(-$S22/$B$28))/($S22/$B$28)+$B$27*((1-EXP(-$S22/$B$28))/($S22/$B$28)-EXP(-$S22/$B$28))</f>
        <v>1.6957421003669444</v>
      </c>
      <c r="U22" s="10">
        <f>$B$32+$B$33*(1-EXP(-$S22/$B$35))/($S22/$B$35)+$B$34*((1-EXP(-$S22/$B$35))/($S22/$B$35)-EXP(-$S22/$B$35))+$B$36*((1-EXP(-$S22/$B$37))/($S22/$B$37)-EXP(-$S22/$B$37))</f>
        <v>1.6715164845256356</v>
      </c>
      <c r="V22" s="10">
        <f>$B$25+$B$26*(EXP(-$S22/$B$28))+$B$27*(EXP(-$S22/$B$28)*($S22/$B$28))</f>
        <v>3.6862212856952645</v>
      </c>
      <c r="W22" s="10">
        <f>$B$32+$B$33*(EXP(-$S22/$B$35))+$B$34*(EXP(-$S22/$B$35)*($S22/$B$35))+$B$36*($S22/$B$37)*EXP(-$S22/$B$37)</f>
        <v>3.7998410139294134</v>
      </c>
      <c r="X22">
        <f t="shared" si="3"/>
        <v>0.9226108480785209</v>
      </c>
      <c r="Y22">
        <f t="shared" si="4"/>
        <v>0.92367312290891213</v>
      </c>
      <c r="Z22">
        <v>4.5</v>
      </c>
      <c r="AA22" s="15">
        <f t="shared" si="7"/>
        <v>3.6444815572051148</v>
      </c>
      <c r="AB22" s="15">
        <f t="shared" si="8"/>
        <v>3.7459213273001168</v>
      </c>
      <c r="AC22">
        <v>4.25</v>
      </c>
      <c r="AD22" s="15">
        <f t="shared" si="9"/>
        <v>3.5783089118356148</v>
      </c>
      <c r="AE22" s="15">
        <f t="shared" si="10"/>
        <v>3.6643516596115866</v>
      </c>
      <c r="AF22">
        <v>3.75</v>
      </c>
      <c r="AG22" s="15">
        <f t="shared" si="11"/>
        <v>3.430299805495185</v>
      </c>
      <c r="AH22" s="15">
        <f t="shared" si="12"/>
        <v>3.4851739716280861</v>
      </c>
    </row>
    <row r="23" spans="1:34">
      <c r="S23">
        <v>5</v>
      </c>
      <c r="T23" s="10">
        <f>$B$25+$B$26*(1-EXP(-$S23/$B$28))/($S23/$B$28)+$B$27*((1-EXP(-$S23/$B$28))/($S23/$B$28)-EXP(-$S23/$B$28))</f>
        <v>1.7981028557290484</v>
      </c>
      <c r="U23" s="10">
        <f>$B$32+$B$33*(1-EXP(-$S23/$B$35))/($S23/$B$35)+$B$34*((1-EXP(-$S23/$B$35))/($S23/$B$35)-EXP(-$S23/$B$35))+$B$36*((1-EXP(-$S23/$B$37))/($S23/$B$37)-EXP(-$S23/$B$37))</f>
        <v>1.7814806012100228</v>
      </c>
      <c r="V23" s="10">
        <f>$B$25+$B$26*(EXP(-$S23/$B$28))+$B$27*(EXP(-$S23/$B$28)*($S23/$B$28))</f>
        <v>3.7975614022896975</v>
      </c>
      <c r="W23" s="10">
        <f>$B$32+$B$33*(EXP(-$S23/$B$35))+$B$34*(EXP(-$S23/$B$35)*($S23/$B$35))+$B$36*($S23/$B$37)*EXP(-$S23/$B$37)</f>
        <v>3.9393091015792239</v>
      </c>
      <c r="X23">
        <f t="shared" si="3"/>
        <v>0.91401788234869386</v>
      </c>
      <c r="Y23">
        <f t="shared" si="4"/>
        <v>0.91477785000811185</v>
      </c>
      <c r="Z23">
        <v>4.75</v>
      </c>
      <c r="AA23" s="15">
        <f t="shared" si="7"/>
        <v>3.7626516596579451</v>
      </c>
      <c r="AB23" s="15">
        <f t="shared" si="8"/>
        <v>3.893543422761625</v>
      </c>
      <c r="AC23">
        <v>4.5</v>
      </c>
      <c r="AD23" s="15">
        <f t="shared" si="9"/>
        <v>3.7035497765921299</v>
      </c>
      <c r="AE23" s="15">
        <f t="shared" si="10"/>
        <v>3.8197061368999918</v>
      </c>
      <c r="AF23">
        <v>4</v>
      </c>
      <c r="AG23" s="15">
        <f t="shared" si="11"/>
        <v>3.5708624934014166</v>
      </c>
      <c r="AH23" s="15">
        <f t="shared" si="12"/>
        <v>3.6563898523875871</v>
      </c>
    </row>
    <row r="24" spans="1:34">
      <c r="A24" s="4" t="s">
        <v>28</v>
      </c>
      <c r="S24">
        <v>5.25</v>
      </c>
      <c r="T24" s="10">
        <f>$B$25+$B$26*(1-EXP(-$S24/$B$28))/($S24/$B$28)+$B$27*((1-EXP(-$S24/$B$28))/($S24/$B$28)-EXP(-$S24/$B$28))</f>
        <v>1.8957214485914231</v>
      </c>
      <c r="U24" s="10">
        <f>$B$32+$B$33*(1-EXP(-$S24/$B$35))/($S24/$B$35)+$B$34*((1-EXP(-$S24/$B$35))/($S24/$B$35)-EXP(-$S24/$B$35))+$B$36*((1-EXP(-$S24/$B$37))/($S24/$B$37)-EXP(-$S24/$B$37))</f>
        <v>1.8872687076790862</v>
      </c>
      <c r="V24" s="10">
        <f>$B$25+$B$26*(EXP(-$S24/$B$28))+$B$27*(EXP(-$S24/$B$28)*($S24/$B$28))</f>
        <v>3.8966833686344673</v>
      </c>
      <c r="W24" s="10">
        <f>$B$32+$B$33*(EXP(-$S24/$B$35))+$B$34*(EXP(-$S24/$B$35)*($S24/$B$35))+$B$36*($S24/$B$37)*EXP(-$S24/$B$37)</f>
        <v>4.0644141913602443</v>
      </c>
      <c r="X24">
        <f t="shared" si="3"/>
        <v>0.90526697747600082</v>
      </c>
      <c r="Y24">
        <f t="shared" si="4"/>
        <v>0.90566879595557626</v>
      </c>
      <c r="Z24">
        <v>5</v>
      </c>
      <c r="AA24" s="15">
        <f t="shared" si="7"/>
        <v>3.8678714561434013</v>
      </c>
      <c r="AB24" s="15">
        <f t="shared" si="8"/>
        <v>4.0262735589907006</v>
      </c>
      <c r="AC24">
        <v>4.75</v>
      </c>
      <c r="AD24" s="15">
        <f t="shared" si="9"/>
        <v>3.8152482274831367</v>
      </c>
      <c r="AE24" s="15">
        <f t="shared" si="10"/>
        <v>3.9598873080818331</v>
      </c>
      <c r="AF24">
        <v>4.25</v>
      </c>
      <c r="AG24" s="15">
        <f t="shared" si="11"/>
        <v>3.6967108960797246</v>
      </c>
      <c r="AH24" s="15">
        <f t="shared" si="12"/>
        <v>3.8120143162562403</v>
      </c>
    </row>
    <row r="25" spans="1:34">
      <c r="A25" s="18" t="s">
        <v>13</v>
      </c>
      <c r="B25" s="9">
        <v>4.6154880602495192</v>
      </c>
      <c r="S25">
        <v>5.5</v>
      </c>
      <c r="T25" s="10">
        <f>$B$25+$B$26*(1-EXP(-$S25/$B$28))/($S25/$B$28)+$B$27*((1-EXP(-$S25/$B$28))/($S25/$B$28)-EXP(-$S25/$B$28))</f>
        <v>1.9887147312840965</v>
      </c>
      <c r="U25" s="10">
        <f>$B$32+$B$33*(1-EXP(-$S25/$B$35))/($S25/$B$35)+$B$34*((1-EXP(-$S25/$B$35))/($S25/$B$35)-EXP(-$S25/$B$35))+$B$36*((1-EXP(-$S25/$B$37))/($S25/$B$37)-EXP(-$S25/$B$37))</f>
        <v>1.9888128198865411</v>
      </c>
      <c r="V25" s="10">
        <f>$B$25+$B$26*(EXP(-$S25/$B$28))+$B$27*(EXP(-$S25/$B$28)*($S25/$B$28))</f>
        <v>3.9847042404918023</v>
      </c>
      <c r="W25" s="10">
        <f>$B$32+$B$33*(EXP(-$S25/$B$35))+$B$34*(EXP(-$S25/$B$35)*($S25/$B$35))+$B$36*($S25/$B$37)*EXP(-$S25/$B$37)</f>
        <v>4.1758459680879101</v>
      </c>
      <c r="X25">
        <f t="shared" si="3"/>
        <v>0.89639034298667919</v>
      </c>
      <c r="Y25">
        <f t="shared" si="4"/>
        <v>0.89638550708754439</v>
      </c>
      <c r="Z25">
        <v>5.25</v>
      </c>
      <c r="AA25" s="15">
        <f t="shared" si="7"/>
        <v>3.9612981197989727</v>
      </c>
      <c r="AB25" s="15">
        <f t="shared" si="8"/>
        <v>4.1447729282956258</v>
      </c>
      <c r="AC25">
        <v>5</v>
      </c>
      <c r="AD25" s="15">
        <f t="shared" si="9"/>
        <v>3.9145742883118562</v>
      </c>
      <c r="AE25" s="15">
        <f t="shared" si="10"/>
        <v>4.0855063799847491</v>
      </c>
      <c r="AF25">
        <v>4.5</v>
      </c>
      <c r="AG25" s="15">
        <f t="shared" si="11"/>
        <v>3.8090084107411659</v>
      </c>
      <c r="AH25" s="15">
        <f t="shared" si="12"/>
        <v>3.9525213041052165</v>
      </c>
    </row>
    <row r="26" spans="1:34">
      <c r="A26" s="18" t="s">
        <v>11</v>
      </c>
      <c r="B26" s="9">
        <v>-4.9452371694557629</v>
      </c>
      <c r="S26">
        <v>5.75</v>
      </c>
      <c r="T26" s="10">
        <f>$B$25+$B$26*(1-EXP(-$S26/$B$28))/($S26/$B$28)+$B$27*((1-EXP(-$S26/$B$28))/($S26/$B$28)-EXP(-$S26/$B$28))</f>
        <v>2.0772266866822475</v>
      </c>
      <c r="U26" s="10">
        <f>$B$32+$B$33*(1-EXP(-$S26/$B$35))/($S26/$B$35)+$B$34*((1-EXP(-$S26/$B$35))/($S26/$B$35)-EXP(-$S26/$B$35))+$B$36*((1-EXP(-$S26/$B$37))/($S26/$B$37)-EXP(-$S26/$B$37))</f>
        <v>2.0860880300546505</v>
      </c>
      <c r="V26" s="10">
        <f>$B$25+$B$26*(EXP(-$S26/$B$28))+$B$27*(EXP(-$S26/$B$28)*($S26/$B$28))</f>
        <v>4.0626876520554145</v>
      </c>
      <c r="W26" s="10">
        <f>$B$32+$B$33*(EXP(-$S26/$B$35))+$B$34*(EXP(-$S26/$B$35)*($S26/$B$35))+$B$36*($S26/$B$37)*EXP(-$S26/$B$37)</f>
        <v>4.2743485259950198</v>
      </c>
      <c r="X26">
        <f t="shared" si="3"/>
        <v>0.88741677694640797</v>
      </c>
      <c r="Y26">
        <f t="shared" si="4"/>
        <v>0.88696472909697566</v>
      </c>
      <c r="Z26">
        <v>5.5</v>
      </c>
      <c r="AA26" s="15">
        <f t="shared" si="7"/>
        <v>4.0440427349923702</v>
      </c>
      <c r="AB26" s="15">
        <f t="shared" si="8"/>
        <v>4.2497733244817315</v>
      </c>
      <c r="AC26">
        <v>5.25</v>
      </c>
      <c r="AD26" s="15">
        <f t="shared" si="9"/>
        <v>4.0026621984343924</v>
      </c>
      <c r="AE26" s="15">
        <f t="shared" si="10"/>
        <v>4.197259900174144</v>
      </c>
      <c r="AF26">
        <v>4.75</v>
      </c>
      <c r="AG26" s="15">
        <f t="shared" si="11"/>
        <v>3.9089129596183492</v>
      </c>
      <c r="AH26" s="15">
        <f t="shared" si="12"/>
        <v>4.0785059319791594</v>
      </c>
    </row>
    <row r="27" spans="1:34">
      <c r="A27" s="18" t="s">
        <v>12</v>
      </c>
      <c r="B27" s="9">
        <v>-5.5259320373904384</v>
      </c>
      <c r="S27">
        <v>6</v>
      </c>
      <c r="T27" s="10">
        <f>$B$25+$B$26*(1-EXP(-$S27/$B$28))/($S27/$B$28)+$B$27*((1-EXP(-$S27/$B$28))/($S27/$B$28)-EXP(-$S27/$B$28))</f>
        <v>2.1614203205767524</v>
      </c>
      <c r="U27" s="10">
        <f>$B$32+$B$33*(1-EXP(-$S27/$B$35))/($S27/$B$35)+$B$34*((1-EXP(-$S27/$B$35))/($S27/$B$35)-EXP(-$S27/$B$35))+$B$36*((1-EXP(-$S27/$B$37))/($S27/$B$37)-EXP(-$S27/$B$37))</f>
        <v>2.1791053481733802</v>
      </c>
      <c r="V27" s="10">
        <f>$B$25+$B$26*(EXP(-$S27/$B$28))+$B$27*(EXP(-$S27/$B$28)*($S27/$B$28))</f>
        <v>4.1316336436086774</v>
      </c>
      <c r="W27" s="10">
        <f>$B$32+$B$33*(EXP(-$S27/$B$35))+$B$34*(EXP(-$S27/$B$35)*($S27/$B$35))+$B$36*($S27/$B$37)*EXP(-$S27/$B$37)</f>
        <v>4.3606994194644511</v>
      </c>
      <c r="X27">
        <f t="shared" si="3"/>
        <v>0.8783718819808517</v>
      </c>
      <c r="Y27">
        <f t="shared" si="4"/>
        <v>0.87744033444319824</v>
      </c>
      <c r="Z27">
        <v>5.75</v>
      </c>
      <c r="AA27" s="15">
        <f t="shared" si="7"/>
        <v>4.1171566521348124</v>
      </c>
      <c r="AB27" s="15">
        <f t="shared" si="8"/>
        <v>4.3420528692854399</v>
      </c>
      <c r="AC27">
        <v>5.5</v>
      </c>
      <c r="AD27" s="15">
        <f t="shared" si="9"/>
        <v>4.0805932734850447</v>
      </c>
      <c r="AE27" s="15">
        <f t="shared" si="10"/>
        <v>4.2959028909290264</v>
      </c>
      <c r="AF27">
        <v>5</v>
      </c>
      <c r="AG27" s="15">
        <f t="shared" si="11"/>
        <v>3.997550652354942</v>
      </c>
      <c r="AH27" s="15">
        <f t="shared" si="12"/>
        <v>4.1906515276685763</v>
      </c>
    </row>
    <row r="28" spans="1:34">
      <c r="A28" s="18" t="s">
        <v>19</v>
      </c>
      <c r="B28" s="9">
        <v>1.4889588890744636</v>
      </c>
      <c r="S28">
        <v>6.25</v>
      </c>
      <c r="T28" s="10">
        <f>$B$25+$B$26*(1-EXP(-$S28/$B$28))/($S28/$B$28)+$B$27*((1-EXP(-$S28/$B$28))/($S28/$B$28)-EXP(-$S28/$B$28))</f>
        <v>2.2414711856044383</v>
      </c>
      <c r="U28" s="10">
        <f>$B$32+$B$33*(1-EXP(-$S28/$B$35))/($S28/$B$35)+$B$34*((1-EXP(-$S28/$B$35))/($S28/$B$35)-EXP(-$S28/$B$35))+$B$36*((1-EXP(-$S28/$B$37))/($S28/$B$37)-EXP(-$S28/$B$37))</f>
        <v>2.2679055048094003</v>
      </c>
      <c r="V28" s="10">
        <f>$B$25+$B$26*(EXP(-$S28/$B$28))+$B$27*(EXP(-$S28/$B$28)*($S28/$B$28))</f>
        <v>4.1924729099734224</v>
      </c>
      <c r="W28" s="10">
        <f>$B$32+$B$33*(EXP(-$S28/$B$35))+$B$34*(EXP(-$S28/$B$35)*($S28/$B$35))+$B$36*($S28/$B$37)*EXP(-$S28/$B$37)</f>
        <v>4.4356926653703432</v>
      </c>
      <c r="X28">
        <f t="shared" si="3"/>
        <v>0.86927830236618364</v>
      </c>
      <c r="Y28">
        <f t="shared" si="4"/>
        <v>0.8678433143390365</v>
      </c>
      <c r="Z28">
        <v>6</v>
      </c>
      <c r="AA28" s="15">
        <f t="shared" si="7"/>
        <v>4.1816231737726861</v>
      </c>
      <c r="AB28" s="15">
        <f t="shared" si="8"/>
        <v>4.4224161602660628</v>
      </c>
      <c r="AC28">
        <v>5.75</v>
      </c>
      <c r="AD28" s="15">
        <f t="shared" si="9"/>
        <v>4.1493849250074488</v>
      </c>
      <c r="AE28" s="15">
        <f t="shared" si="10"/>
        <v>4.3822267808701465</v>
      </c>
      <c r="AF28">
        <v>5.25</v>
      </c>
      <c r="AG28" s="15">
        <f t="shared" si="11"/>
        <v>4.0759977061486596</v>
      </c>
      <c r="AH28" s="15">
        <f t="shared" si="12"/>
        <v>4.2897023336688322</v>
      </c>
    </row>
    <row r="29" spans="1:34">
      <c r="A29" s="18" t="s">
        <v>22</v>
      </c>
      <c r="B29" s="9">
        <f>B25+B26</f>
        <v>-0.32974910920624367</v>
      </c>
      <c r="S29">
        <v>6.5</v>
      </c>
      <c r="T29" s="10">
        <f>$B$25+$B$26*(1-EXP(-$S29/$B$28))/($S29/$B$28)+$B$27*((1-EXP(-$S29/$B$28))/($S29/$B$28)-EXP(-$S29/$B$28))</f>
        <v>2.3175622450332432</v>
      </c>
      <c r="U29" s="10">
        <f>$B$32+$B$33*(1-EXP(-$S29/$B$35))/($S29/$B$35)+$B$34*((1-EXP(-$S29/$B$35))/($S29/$B$35)-EXP(-$S29/$B$35))+$B$36*((1-EXP(-$S29/$B$37))/($S29/$B$37)-EXP(-$S29/$B$37))</f>
        <v>2.3525535962744182</v>
      </c>
      <c r="V29" s="10">
        <f>$B$25+$B$26*(EXP(-$S29/$B$28))+$B$27*(EXP(-$S29/$B$28)*($S29/$B$28))</f>
        <v>4.246064346177997</v>
      </c>
      <c r="W29" s="10">
        <f>$B$32+$B$33*(EXP(-$S29/$B$35))+$B$34*(EXP(-$S29/$B$35)*($S29/$B$35))+$B$36*($S29/$B$37)*EXP(-$S29/$B$37)</f>
        <v>4.5001250823432111</v>
      </c>
      <c r="X29">
        <f t="shared" si="3"/>
        <v>0.86015596981603637</v>
      </c>
      <c r="Y29">
        <f t="shared" si="4"/>
        <v>0.85820182167464598</v>
      </c>
      <c r="Z29">
        <v>6.25</v>
      </c>
      <c r="AA29" s="15">
        <f t="shared" si="7"/>
        <v>4.2383532575807736</v>
      </c>
      <c r="AB29" s="15">
        <f t="shared" si="8"/>
        <v>4.4916781866936928</v>
      </c>
      <c r="AC29">
        <v>6</v>
      </c>
      <c r="AD29" s="15">
        <f t="shared" si="9"/>
        <v>4.2099843553191851</v>
      </c>
      <c r="AE29" s="15">
        <f t="shared" si="10"/>
        <v>4.4570414328087615</v>
      </c>
      <c r="AF29">
        <v>5.5</v>
      </c>
      <c r="AG29" s="15">
        <f t="shared" si="11"/>
        <v>4.1452687198137328</v>
      </c>
      <c r="AH29" s="15">
        <f t="shared" si="12"/>
        <v>4.3764410657403774</v>
      </c>
    </row>
    <row r="30" spans="1:34">
      <c r="B30" s="9"/>
      <c r="S30">
        <v>6.75</v>
      </c>
      <c r="T30" s="10">
        <f>$B$25+$B$26*(1-EXP(-$S30/$B$28))/($S30/$B$28)+$B$27*((1-EXP(-$S30/$B$28))/($S30/$B$28)-EXP(-$S30/$B$28))</f>
        <v>2.3898798341545304</v>
      </c>
      <c r="U30" s="10">
        <f>$B$32+$B$33*(1-EXP(-$S30/$B$35))/($S30/$B$35)+$B$34*((1-EXP(-$S30/$B$35))/($S30/$B$35)-EXP(-$S30/$B$35))+$B$36*((1-EXP(-$S30/$B$37))/($S30/$B$37)-EXP(-$S30/$B$37))</f>
        <v>2.4331344673359343</v>
      </c>
      <c r="V30" s="10">
        <f>$B$25+$B$26*(EXP(-$S30/$B$28))+$B$27*(EXP(-$S30/$B$28)*($S30/$B$28))</f>
        <v>4.2931950084875279</v>
      </c>
      <c r="W30" s="10">
        <f>$B$32+$B$33*(EXP(-$S30/$B$35))+$B$34*(EXP(-$S30/$B$35)*($S30/$B$35))+$B$36*($S30/$B$37)*EXP(-$S30/$B$37)</f>
        <v>4.5547854395384562</v>
      </c>
      <c r="X30">
        <f t="shared" si="3"/>
        <v>0.85102234891789352</v>
      </c>
      <c r="Y30">
        <f t="shared" si="4"/>
        <v>0.84854125317444473</v>
      </c>
      <c r="Z30">
        <v>6.5</v>
      </c>
      <c r="AA30" s="15">
        <f t="shared" si="7"/>
        <v>4.2881841964515388</v>
      </c>
      <c r="AB30" s="15">
        <f t="shared" si="8"/>
        <v>4.550651444402698</v>
      </c>
      <c r="AC30">
        <v>6.25</v>
      </c>
      <c r="AD30" s="15">
        <f t="shared" si="9"/>
        <v>4.263265750029932</v>
      </c>
      <c r="AE30" s="15">
        <f t="shared" si="10"/>
        <v>4.5211606562887363</v>
      </c>
      <c r="AF30">
        <v>5.75</v>
      </c>
      <c r="AG30" s="15">
        <f t="shared" si="11"/>
        <v>4.2063097808295424</v>
      </c>
      <c r="AH30" s="15">
        <f t="shared" si="12"/>
        <v>4.451670618638226</v>
      </c>
    </row>
    <row r="31" spans="1:34">
      <c r="A31" s="19" t="s">
        <v>9</v>
      </c>
      <c r="B31" s="9"/>
      <c r="S31">
        <v>7</v>
      </c>
      <c r="T31" s="10">
        <f>$B$25+$B$26*(1-EXP(-$S31/$B$28))/($S31/$B$28)+$B$27*((1-EXP(-$S31/$B$28))/($S31/$B$28)-EXP(-$S31/$B$28))</f>
        <v>2.4586105183429598</v>
      </c>
      <c r="U31" s="10">
        <f>$B$32+$B$33*(1-EXP(-$S31/$B$35))/($S31/$B$35)+$B$34*((1-EXP(-$S31/$B$35))/($S31/$B$35)-EXP(-$S31/$B$35))+$B$36*((1-EXP(-$S31/$B$37))/($S31/$B$37)-EXP(-$S31/$B$37))</f>
        <v>2.5097487391458175</v>
      </c>
      <c r="V31" s="10">
        <f>$B$25+$B$26*(EXP(-$S31/$B$28))+$B$27*(EXP(-$S31/$B$28)*($S31/$B$28))</f>
        <v>4.3345818027752614</v>
      </c>
      <c r="W31" s="10">
        <f>$B$32+$B$33*(EXP(-$S31/$B$35))+$B$34*(EXP(-$S31/$B$35)*($S31/$B$35))+$B$36*($S31/$B$37)*EXP(-$S31/$B$37)</f>
        <v>4.6004459630083101</v>
      </c>
      <c r="X31">
        <f t="shared" si="3"/>
        <v>0.84189267580032234</v>
      </c>
      <c r="Y31">
        <f t="shared" si="4"/>
        <v>0.83888436085998097</v>
      </c>
      <c r="Z31">
        <v>6.75</v>
      </c>
      <c r="AA31" s="15">
        <f t="shared" si="7"/>
        <v>4.3318804585996462</v>
      </c>
      <c r="AB31" s="15">
        <f t="shared" si="8"/>
        <v>4.600135755320367</v>
      </c>
      <c r="AC31">
        <v>6.5</v>
      </c>
      <c r="AD31" s="15">
        <f t="shared" si="9"/>
        <v>4.3100300394386837</v>
      </c>
      <c r="AE31" s="15">
        <f t="shared" si="10"/>
        <v>4.575390672909796</v>
      </c>
      <c r="AF31">
        <v>6</v>
      </c>
      <c r="AG31" s="15">
        <f t="shared" si="11"/>
        <v>4.2599951971645789</v>
      </c>
      <c r="AH31" s="15">
        <f t="shared" si="12"/>
        <v>4.5161993012198254</v>
      </c>
    </row>
    <row r="32" spans="1:34">
      <c r="A32" s="18" t="s">
        <v>13</v>
      </c>
      <c r="B32" s="9">
        <v>10.785992388829024</v>
      </c>
      <c r="S32">
        <v>7.25</v>
      </c>
      <c r="T32" s="10">
        <f>$B$25+$B$26*(1-EXP(-$S32/$B$28))/($S32/$B$28)+$B$27*((1-EXP(-$S32/$B$28))/($S32/$B$28)-EXP(-$S32/$B$28))</f>
        <v>2.5239386813234836</v>
      </c>
      <c r="U32" s="10">
        <f>$B$32+$B$33*(1-EXP(-$S32/$B$35))/($S32/$B$35)+$B$34*((1-EXP(-$S32/$B$35))/($S32/$B$35)-EXP(-$S32/$B$35))+$B$36*((1-EXP(-$S32/$B$37))/($S32/$B$37)-EXP(-$S32/$B$37))</f>
        <v>2.5825094011013259</v>
      </c>
      <c r="V32" s="10">
        <f>$B$25+$B$26*(EXP(-$S32/$B$28))+$B$27*(EXP(-$S32/$B$28)*($S32/$B$28))</f>
        <v>4.370874367197211</v>
      </c>
      <c r="W32" s="10">
        <f>$B$32+$B$33*(EXP(-$S32/$B$35))+$B$34*(EXP(-$S32/$B$35)*($S32/$B$35))+$B$36*($S32/$B$37)*EXP(-$S32/$B$37)</f>
        <v>4.6378558130803293</v>
      </c>
      <c r="X32">
        <f t="shared" si="3"/>
        <v>0.83278018566302159</v>
      </c>
      <c r="Y32">
        <f t="shared" si="4"/>
        <v>0.82925138449633162</v>
      </c>
      <c r="Z32">
        <v>7</v>
      </c>
      <c r="AA32" s="15">
        <f t="shared" si="7"/>
        <v>4.3701360504524445</v>
      </c>
      <c r="AB32" s="15">
        <f t="shared" si="8"/>
        <v>4.6409103634318383</v>
      </c>
      <c r="AC32">
        <v>6.75</v>
      </c>
      <c r="AD32" s="15">
        <f t="shared" si="9"/>
        <v>4.3510065014400912</v>
      </c>
      <c r="AE32" s="15">
        <f t="shared" si="10"/>
        <v>4.6205210729485913</v>
      </c>
      <c r="AF32">
        <v>6.25</v>
      </c>
      <c r="AG32" s="15">
        <f t="shared" si="11"/>
        <v>4.3071269000481527</v>
      </c>
      <c r="AH32" s="15">
        <f t="shared" si="12"/>
        <v>4.5708290634166149</v>
      </c>
    </row>
    <row r="33" spans="1:34">
      <c r="A33" s="18" t="s">
        <v>11</v>
      </c>
      <c r="B33" s="9">
        <v>-11.131018780910537</v>
      </c>
      <c r="S33">
        <v>7.5</v>
      </c>
      <c r="T33" s="10">
        <f>$B$25+$B$26*(1-EXP(-$S33/$B$28))/($S33/$B$28)+$B$27*((1-EXP(-$S33/$B$28))/($S33/$B$28)-EXP(-$S33/$B$28))</f>
        <v>2.5860447059434688</v>
      </c>
      <c r="U33" s="10">
        <f>$B$32+$B$33*(1-EXP(-$S33/$B$35))/($S33/$B$35)+$B$34*((1-EXP(-$S33/$B$35))/($S33/$B$35)-EXP(-$S33/$B$35))+$B$36*((1-EXP(-$S33/$B$37))/($S33/$B$37)-EXP(-$S33/$B$37))</f>
        <v>2.6515388951062508</v>
      </c>
      <c r="V33" s="10">
        <f>$B$25+$B$26*(EXP(-$S33/$B$28))+$B$27*(EXP(-$S33/$B$28)*($S33/$B$28))</f>
        <v>4.4026587396428996</v>
      </c>
      <c r="W33" s="10">
        <f>$B$32+$B$33*(EXP(-$S33/$B$35))+$B$34*(EXP(-$S33/$B$35)*($S33/$B$35))+$B$36*($S33/$B$37)*EXP(-$S33/$B$37)</f>
        <v>4.6677362025633897</v>
      </c>
      <c r="X33">
        <f t="shared" si="3"/>
        <v>0.82369632637964452</v>
      </c>
      <c r="Y33">
        <f t="shared" si="4"/>
        <v>0.81966019812964686</v>
      </c>
      <c r="Z33">
        <v>7.25</v>
      </c>
      <c r="AA33" s="15">
        <f t="shared" si="7"/>
        <v>4.4035779095479066</v>
      </c>
      <c r="AB33" s="15">
        <f t="shared" si="8"/>
        <v>4.6737279373022078</v>
      </c>
      <c r="AC33">
        <v>7</v>
      </c>
      <c r="AD33" s="15">
        <f t="shared" si="9"/>
        <v>4.3868556408015014</v>
      </c>
      <c r="AE33" s="15">
        <f t="shared" si="10"/>
        <v>4.6573178640341828</v>
      </c>
      <c r="AF33">
        <v>6.5</v>
      </c>
      <c r="AG33" s="15">
        <f t="shared" si="11"/>
        <v>4.348435769850223</v>
      </c>
      <c r="AH33" s="15">
        <f t="shared" si="12"/>
        <v>4.6163462486158213</v>
      </c>
    </row>
    <row r="34" spans="1:34">
      <c r="A34" s="18" t="s">
        <v>12</v>
      </c>
      <c r="B34" s="9">
        <v>-9.2198069639126885</v>
      </c>
      <c r="S34">
        <v>7.75</v>
      </c>
      <c r="T34" s="10">
        <f>$B$25+$B$26*(1-EXP(-$S34/$B$28))/($S34/$B$28)+$B$27*((1-EXP(-$S34/$B$28))/($S34/$B$28)-EXP(-$S34/$B$28))</f>
        <v>2.6451036337163942</v>
      </c>
      <c r="U34" s="10">
        <f>$B$32+$B$33*(1-EXP(-$S34/$B$35))/($S34/$B$35)+$B$34*((1-EXP(-$S34/$B$35))/($S34/$B$35)-EXP(-$S34/$B$35))+$B$36*((1-EXP(-$S34/$B$37))/($S34/$B$37)-EXP(-$S34/$B$37))</f>
        <v>2.7169666293134505</v>
      </c>
      <c r="V34" s="10">
        <f>$B$25+$B$26*(EXP(-$S34/$B$28))+$B$27*(EXP(-$S34/$B$28)*($S34/$B$28))</f>
        <v>4.4304614984992865</v>
      </c>
      <c r="W34" s="10">
        <f>$B$32+$B$33*(EXP(-$S34/$B$35))+$B$34*(EXP(-$S34/$B$35)*($S34/$B$35))+$B$36*($S34/$B$37)*EXP(-$S34/$B$37)</f>
        <v>4.690776874297736</v>
      </c>
      <c r="X34">
        <f t="shared" si="3"/>
        <v>0.81465095657900888</v>
      </c>
      <c r="Y34">
        <f t="shared" si="4"/>
        <v>0.81012646508197894</v>
      </c>
      <c r="Z34">
        <v>7.5</v>
      </c>
      <c r="AA34" s="15">
        <f t="shared" si="7"/>
        <v>4.4327699502810791</v>
      </c>
      <c r="AB34" s="15">
        <f t="shared" si="8"/>
        <v>4.6993101605544263</v>
      </c>
      <c r="AC34">
        <v>7.25</v>
      </c>
      <c r="AD34" s="15">
        <f t="shared" si="9"/>
        <v>4.4181729097673372</v>
      </c>
      <c r="AE34" s="15">
        <f t="shared" si="10"/>
        <v>4.6865182674879824</v>
      </c>
      <c r="AF34">
        <v>6.75</v>
      </c>
      <c r="AG34" s="15">
        <f t="shared" si="11"/>
        <v>4.3845843033138099</v>
      </c>
      <c r="AH34" s="15">
        <f t="shared" si="12"/>
        <v>4.6535144677776197</v>
      </c>
    </row>
    <row r="35" spans="1:34">
      <c r="A35" s="18" t="s">
        <v>20</v>
      </c>
      <c r="B35" s="9">
        <v>2.1542617172534553</v>
      </c>
      <c r="S35">
        <v>8</v>
      </c>
      <c r="T35" s="10">
        <f>$B$25+$B$26*(1-EXP(-$S35/$B$28))/($S35/$B$28)+$B$27*((1-EXP(-$S35/$B$28))/($S35/$B$28)-EXP(-$S35/$B$28))</f>
        <v>2.7012842093630578</v>
      </c>
      <c r="U35" s="10">
        <f>$B$32+$B$33*(1-EXP(-$S35/$B$35))/($S35/$B$35)+$B$34*((1-EXP(-$S35/$B$35))/($S35/$B$35)-EXP(-$S35/$B$35))+$B$36*((1-EXP(-$S35/$B$37))/($S35/$B$37)-EXP(-$S35/$B$37))</f>
        <v>2.7789268660357322</v>
      </c>
      <c r="V35" s="10">
        <f>$B$25+$B$26*(EXP(-$S35/$B$28))+$B$27*(EXP(-$S35/$B$28)*($S35/$B$28))</f>
        <v>4.4547541427984534</v>
      </c>
      <c r="W35" s="10">
        <f>$B$32+$B$33*(EXP(-$S35/$B$35))+$B$34*(EXP(-$S35/$B$35)*($S35/$B$35))+$B$36*($S35/$B$37)*EXP(-$S35/$B$37)</f>
        <v>4.7076336985543747</v>
      </c>
      <c r="X35">
        <f t="shared" si="3"/>
        <v>0.80565252750003247</v>
      </c>
      <c r="Y35">
        <f t="shared" si="4"/>
        <v>0.80066379686426215</v>
      </c>
      <c r="Z35">
        <v>7.75</v>
      </c>
      <c r="AA35" s="15">
        <f t="shared" si="7"/>
        <v>4.4582174771989891</v>
      </c>
      <c r="AB35" s="15">
        <f t="shared" si="8"/>
        <v>4.7183446368805892</v>
      </c>
      <c r="AC35">
        <v>7.5</v>
      </c>
      <c r="AD35" s="15">
        <f t="shared" si="9"/>
        <v>4.4454929387226061</v>
      </c>
      <c r="AE35" s="15">
        <f t="shared" si="10"/>
        <v>4.7088269661951454</v>
      </c>
      <c r="AF35">
        <v>7</v>
      </c>
      <c r="AG35" s="15">
        <f t="shared" si="11"/>
        <v>4.4161701736220138</v>
      </c>
      <c r="AH35" s="15">
        <f t="shared" si="12"/>
        <v>4.6830692469954194</v>
      </c>
    </row>
    <row r="36" spans="1:34">
      <c r="A36" s="18" t="s">
        <v>14</v>
      </c>
      <c r="B36" s="9">
        <v>-17.741856031928197</v>
      </c>
      <c r="S36">
        <v>8.25</v>
      </c>
      <c r="T36" s="10">
        <f>$B$25+$B$26*(1-EXP(-$S36/$B$28))/($S36/$B$28)+$B$27*((1-EXP(-$S36/$B$28))/($S36/$B$28)-EXP(-$S36/$B$28))</f>
        <v>2.7547482331822186</v>
      </c>
      <c r="U36" s="10">
        <f>$B$32+$B$33*(1-EXP(-$S36/$B$35))/($S36/$B$35)+$B$34*((1-EXP(-$S36/$B$35))/($S36/$B$35)-EXP(-$S36/$B$35))+$B$36*((1-EXP(-$S36/$B$37))/($S36/$B$37)-EXP(-$S36/$B$37))</f>
        <v>2.8375569352255656</v>
      </c>
      <c r="V36" s="10">
        <f>$B$25+$B$26*(EXP(-$S36/$B$28))+$B$27*(EXP(-$S36/$B$28)*($S36/$B$28))</f>
        <v>4.4759575388262256</v>
      </c>
      <c r="W36" s="10">
        <f>$B$32+$B$33*(EXP(-$S36/$B$35))+$B$34*(EXP(-$S36/$B$35)*($S36/$B$35))+$B$36*($S36/$B$37)*EXP(-$S36/$B$37)</f>
        <v>4.718927186955379</v>
      </c>
      <c r="X36">
        <f t="shared" si="3"/>
        <v>0.79670824856324474</v>
      </c>
      <c r="Y36">
        <f t="shared" si="4"/>
        <v>0.79128391241010676</v>
      </c>
      <c r="Z36">
        <v>8</v>
      </c>
      <c r="AA36" s="15">
        <f t="shared" si="7"/>
        <v>4.4803717532864606</v>
      </c>
      <c r="AB36" s="15">
        <f t="shared" si="8"/>
        <v>4.7314828755773197</v>
      </c>
      <c r="AC36">
        <v>7.75</v>
      </c>
      <c r="AD36" s="15">
        <f t="shared" si="9"/>
        <v>4.469294027974513</v>
      </c>
      <c r="AE36" s="15">
        <f t="shared" si="10"/>
        <v>4.7249135501971962</v>
      </c>
      <c r="AF36">
        <v>7.25</v>
      </c>
      <c r="AG36" s="15">
        <f t="shared" si="11"/>
        <v>4.443730341147667</v>
      </c>
      <c r="AH36" s="15">
        <f t="shared" si="12"/>
        <v>4.7057141489126986</v>
      </c>
    </row>
    <row r="37" spans="1:34">
      <c r="A37" s="18" t="s">
        <v>21</v>
      </c>
      <c r="B37" s="9">
        <v>18.545194453996476</v>
      </c>
      <c r="S37">
        <v>8.5</v>
      </c>
      <c r="T37" s="10">
        <f>$B$25+$B$26*(1-EXP(-$S37/$B$28))/($S37/$B$28)+$B$27*((1-EXP(-$S37/$B$28))/($S37/$B$28)-EXP(-$S37/$B$28))</f>
        <v>2.8056501578848687</v>
      </c>
      <c r="U37" s="10">
        <f>$B$32+$B$33*(1-EXP(-$S37/$B$35))/($S37/$B$35)+$B$34*((1-EXP(-$S37/$B$35))/($S37/$B$35)-EXP(-$S37/$B$35))+$B$36*((1-EXP(-$S37/$B$37))/($S37/$B$37)-EXP(-$S37/$B$37))</f>
        <v>2.8929957308480327</v>
      </c>
      <c r="V37" s="10">
        <f>$B$25+$B$26*(EXP(-$S37/$B$28))+$B$27*(EXP(-$S37/$B$28)*($S37/$B$28))</f>
        <v>4.494446308005271</v>
      </c>
      <c r="W37" s="10">
        <f>$B$32+$B$33*(EXP(-$S37/$B$35))+$B$34*(EXP(-$S37/$B$35)*($S37/$B$35))+$B$36*($S37/$B$37)*EXP(-$S37/$B$37)</f>
        <v>4.7252417507030575</v>
      </c>
      <c r="X37">
        <f t="shared" si="3"/>
        <v>0.78782423705961269</v>
      </c>
      <c r="Y37">
        <f t="shared" si="4"/>
        <v>0.78199679483469764</v>
      </c>
      <c r="Z37">
        <v>8.25</v>
      </c>
      <c r="AA37" s="15">
        <f t="shared" si="7"/>
        <v>4.4996345677827065</v>
      </c>
      <c r="AB37" s="15">
        <f t="shared" si="8"/>
        <v>4.739339158171707</v>
      </c>
      <c r="AC37">
        <v>8</v>
      </c>
      <c r="AD37" s="15">
        <f t="shared" si="9"/>
        <v>4.4900027166452139</v>
      </c>
      <c r="AE37" s="15">
        <f t="shared" si="10"/>
        <v>4.7354109432113267</v>
      </c>
      <c r="AF37">
        <v>7.5</v>
      </c>
      <c r="AG37" s="15">
        <f t="shared" si="11"/>
        <v>4.4677454571911079</v>
      </c>
      <c r="AH37" s="15">
        <f t="shared" si="12"/>
        <v>4.7221181111519295</v>
      </c>
    </row>
    <row r="38" spans="1:34">
      <c r="A38" s="18" t="s">
        <v>22</v>
      </c>
      <c r="B38" s="9">
        <f>B32+B33</f>
        <v>-0.34502639208151287</v>
      </c>
      <c r="S38">
        <v>8.75</v>
      </c>
      <c r="T38" s="10">
        <f>$B$25+$B$26*(1-EXP(-$S38/$B$28))/($S38/$B$28)+$B$27*((1-EXP(-$S38/$B$28))/($S38/$B$28)-EXP(-$S38/$B$28))</f>
        <v>2.8541368779858862</v>
      </c>
      <c r="U38" s="10">
        <f>$B$32+$B$33*(1-EXP(-$S38/$B$35))/($S38/$B$35)+$B$34*((1-EXP(-$S38/$B$35))/($S38/$B$35)-EXP(-$S38/$B$35))+$B$36*((1-EXP(-$S38/$B$37))/($S38/$B$37)-EXP(-$S38/$B$37))</f>
        <v>2.9453824526972747</v>
      </c>
      <c r="V38" s="10">
        <f>$B$25+$B$26*(EXP(-$S38/$B$28))+$B$27*(EXP(-$S38/$B$28)*($S38/$B$28))</f>
        <v>4.5105530679770132</v>
      </c>
      <c r="W38" s="10">
        <f>$B$32+$B$33*(EXP(-$S38/$B$35))+$B$34*(EXP(-$S38/$B$35)*($S38/$B$35))+$B$36*($S38/$B$37)*EXP(-$S38/$B$37)</f>
        <v>4.7271255576443583</v>
      </c>
      <c r="X38">
        <f t="shared" si="3"/>
        <v>0.77900565266856758</v>
      </c>
      <c r="Y38">
        <f t="shared" si="4"/>
        <v>0.7728108435982689</v>
      </c>
      <c r="Z38">
        <v>8.5</v>
      </c>
      <c r="AA38" s="15">
        <f t="shared" si="7"/>
        <v>4.5163626926892242</v>
      </c>
      <c r="AB38" s="15">
        <f t="shared" si="8"/>
        <v>4.7424901166717603</v>
      </c>
      <c r="AC38">
        <v>8.25</v>
      </c>
      <c r="AD38" s="15">
        <f t="shared" si="9"/>
        <v>4.5079982955365416</v>
      </c>
      <c r="AE38" s="15">
        <f t="shared" si="10"/>
        <v>4.7409146255727563</v>
      </c>
      <c r="AF38">
        <v>7.75</v>
      </c>
      <c r="AG38" s="15">
        <f t="shared" si="11"/>
        <v>4.4886443696704692</v>
      </c>
      <c r="AH38" s="15">
        <f t="shared" si="12"/>
        <v>4.7329137823048262</v>
      </c>
    </row>
    <row r="39" spans="1:34">
      <c r="A39" s="18"/>
      <c r="B39" s="9"/>
      <c r="S39">
        <v>9</v>
      </c>
      <c r="T39" s="10">
        <f>$B$25+$B$26*(1-EXP(-$S39/$B$28))/($S39/$B$28)+$B$27*((1-EXP(-$S39/$B$28))/($S39/$B$28)-EXP(-$S39/$B$28))</f>
        <v>2.9003476693501105</v>
      </c>
      <c r="U39" s="10">
        <f>$B$32+$B$33*(1-EXP(-$S39/$B$35))/($S39/$B$35)+$B$34*((1-EXP(-$S39/$B$35))/($S39/$B$35)-EXP(-$S39/$B$35))+$B$36*((1-EXP(-$S39/$B$37))/($S39/$B$37)-EXP(-$S39/$B$37))</f>
        <v>2.9948555608147593</v>
      </c>
      <c r="V39" s="10">
        <f>$B$25+$B$26*(EXP(-$S39/$B$28))+$B$27*(EXP(-$S39/$B$28)*($S39/$B$28))</f>
        <v>4.524572467436303</v>
      </c>
      <c r="W39" s="10">
        <f>$B$32+$B$33*(EXP(-$S39/$B$35))+$B$34*(EXP(-$S39/$B$35)*($S39/$B$35))+$B$36*($S39/$B$37)*EXP(-$S39/$B$37)</f>
        <v>4.7250908656432813</v>
      </c>
      <c r="X39">
        <f t="shared" si="3"/>
        <v>0.77025681771615295</v>
      </c>
      <c r="Y39">
        <f t="shared" si="4"/>
        <v>0.76373302051631342</v>
      </c>
      <c r="Z39">
        <v>8.75</v>
      </c>
      <c r="AA39" s="15">
        <f t="shared" si="7"/>
        <v>4.5308721516559514</v>
      </c>
      <c r="AB39" s="15">
        <f t="shared" si="8"/>
        <v>4.7414748801180462</v>
      </c>
      <c r="AC39">
        <v>8.5</v>
      </c>
      <c r="AD39" s="15">
        <f t="shared" si="9"/>
        <v>4.5236171704060357</v>
      </c>
      <c r="AE39" s="15">
        <f t="shared" si="10"/>
        <v>4.7419824971648428</v>
      </c>
      <c r="AF39">
        <v>8</v>
      </c>
      <c r="AG39" s="15">
        <f t="shared" si="11"/>
        <v>4.5068085920209944</v>
      </c>
      <c r="AH39" s="15">
        <f t="shared" si="12"/>
        <v>4.7386966686487231</v>
      </c>
    </row>
    <row r="40" spans="1:34">
      <c r="A40" s="19" t="s">
        <v>40</v>
      </c>
      <c r="S40">
        <v>9.25</v>
      </c>
      <c r="T40" s="10">
        <f>$B$25+$B$26*(1-EXP(-$S40/$B$28))/($S40/$B$28)+$B$27*((1-EXP(-$S40/$B$28))/($S40/$B$28)-EXP(-$S40/$B$28))</f>
        <v>2.9444142443606305</v>
      </c>
      <c r="U40" s="10">
        <f>$B$32+$B$33*(1-EXP(-$S40/$B$35))/($S40/$B$35)+$B$34*((1-EXP(-$S40/$B$35))/($S40/$B$35)-EXP(-$S40/$B$35))+$B$36*((1-EXP(-$S40/$B$37))/($S40/$B$37)-EXP(-$S40/$B$37))</f>
        <v>3.0415519137295242</v>
      </c>
      <c r="V40" s="10">
        <f>$B$25+$B$26*(EXP(-$S40/$B$28))+$B$27*(EXP(-$S40/$B$28)*($S40/$B$28))</f>
        <v>4.5367649771562544</v>
      </c>
      <c r="W40" s="10">
        <f>$B$32+$B$33*(EXP(-$S40/$B$35))+$B$34*(EXP(-$S40/$B$35)*($S40/$B$35))+$B$36*($S40/$B$37)*EXP(-$S40/$B$37)</f>
        <v>4.7196147293986499</v>
      </c>
      <c r="X40">
        <f t="shared" si="3"/>
        <v>0.76158132419886204</v>
      </c>
      <c r="Y40">
        <f t="shared" si="4"/>
        <v>0.75476898852254737</v>
      </c>
      <c r="Z40">
        <v>9</v>
      </c>
      <c r="AA40" s="15">
        <f t="shared" si="7"/>
        <v>4.5434422514107231</v>
      </c>
      <c r="AB40" s="15">
        <f t="shared" si="8"/>
        <v>4.7367956686263923</v>
      </c>
      <c r="AC40">
        <v>8.75</v>
      </c>
      <c r="AD40" s="15">
        <f t="shared" si="9"/>
        <v>4.5371570125964489</v>
      </c>
      <c r="AE40" s="15">
        <f t="shared" si="10"/>
        <v>4.7391352482418325</v>
      </c>
      <c r="AF40">
        <v>8.25</v>
      </c>
      <c r="AG40" s="15">
        <f t="shared" si="11"/>
        <v>4.5225766372636977</v>
      </c>
      <c r="AH40" s="15">
        <f t="shared" si="12"/>
        <v>4.7400249331286837</v>
      </c>
    </row>
    <row r="41" spans="1:34">
      <c r="A41" s="9" t="s">
        <v>36</v>
      </c>
      <c r="B41" s="10">
        <v>2.6045000000000002E-4</v>
      </c>
      <c r="S41">
        <v>9.5</v>
      </c>
      <c r="T41" s="10">
        <f>$B$25+$B$26*(1-EXP(-$S41/$B$28))/($S41/$B$28)+$B$27*((1-EXP(-$S41/$B$28))/($S41/$B$28)-EXP(-$S41/$B$28))</f>
        <v>2.9864608946865543</v>
      </c>
      <c r="U41" s="10">
        <f>$B$32+$B$33*(1-EXP(-$S41/$B$35))/($S41/$B$35)+$B$34*((1-EXP(-$S41/$B$35))/($S41/$B$35)-EXP(-$S41/$B$35))+$B$36*((1-EXP(-$S41/$B$37))/($S41/$B$37)-EXP(-$S41/$B$37))</f>
        <v>3.0856060653200172</v>
      </c>
      <c r="V41" s="10">
        <f>$B$25+$B$26*(EXP(-$S41/$B$28))+$B$27*(EXP(-$S41/$B$28)*($S41/$B$28))</f>
        <v>4.5473604161795418</v>
      </c>
      <c r="W41" s="10">
        <f>$B$32+$B$33*(EXP(-$S41/$B$35))+$B$34*(EXP(-$S41/$B$35)*($S41/$B$35))+$B$36*($S41/$B$37)*EXP(-$S41/$B$37)</f>
        <v>4.7111399946706207</v>
      </c>
      <c r="X41">
        <f t="shared" si="3"/>
        <v>0.75298212865090519</v>
      </c>
      <c r="Y41">
        <f t="shared" si="4"/>
        <v>0.74592324246858299</v>
      </c>
      <c r="Z41">
        <v>9.25</v>
      </c>
      <c r="AA41" s="15">
        <f t="shared" si="7"/>
        <v>4.5543193460313436</v>
      </c>
      <c r="AB41" s="15">
        <f t="shared" si="8"/>
        <v>4.7289187336427396</v>
      </c>
      <c r="AC41">
        <v>9</v>
      </c>
      <c r="AD41" s="15">
        <f t="shared" si="9"/>
        <v>4.5488806572666407</v>
      </c>
      <c r="AE41" s="15">
        <f t="shared" si="10"/>
        <v>4.7328571270817799</v>
      </c>
      <c r="AF41">
        <v>8.5</v>
      </c>
      <c r="AG41" s="15">
        <f t="shared" si="11"/>
        <v>4.5362481506515895</v>
      </c>
      <c r="AH41" s="15">
        <f t="shared" si="12"/>
        <v>4.7374197127409978</v>
      </c>
    </row>
    <row r="42" spans="1:34">
      <c r="A42" s="9" t="s">
        <v>37</v>
      </c>
      <c r="B42" s="10">
        <v>-2.045632E-2</v>
      </c>
      <c r="S42">
        <v>9.75</v>
      </c>
      <c r="T42" s="10">
        <f>$B$25+$B$26*(1-EXP(-$S42/$B$28))/($S42/$B$28)+$B$27*((1-EXP(-$S42/$B$28))/($S42/$B$28)-EXP(-$S42/$B$28))</f>
        <v>3.0266046990026343</v>
      </c>
      <c r="U42" s="10">
        <f>$B$32+$B$33*(1-EXP(-$S42/$B$35))/($S42/$B$35)+$B$34*((1-EXP(-$S42/$B$35))/($S42/$B$35)-EXP(-$S42/$B$35))+$B$36*((1-EXP(-$S42/$B$37))/($S42/$B$37)-EXP(-$S42/$B$37))</f>
        <v>3.1271496982491782</v>
      </c>
      <c r="V42" s="10">
        <f>$B$25+$B$26*(EXP(-$S42/$B$28))+$B$27*(EXP(-$S42/$B$28)*($S42/$B$28))</f>
        <v>4.556561204476048</v>
      </c>
      <c r="W42" s="10">
        <f>$B$32+$B$33*(EXP(-$S42/$B$35))+$B$34*(EXP(-$S42/$B$35)*($S42/$B$35))+$B$36*($S42/$B$37)*EXP(-$S42/$B$37)</f>
        <v>4.7000765082531517</v>
      </c>
      <c r="X42">
        <f t="shared" si="3"/>
        <v>0.74446163593959147</v>
      </c>
      <c r="Y42">
        <f t="shared" si="4"/>
        <v>0.73719923154840916</v>
      </c>
      <c r="Z42">
        <v>9.5</v>
      </c>
      <c r="AA42" s="15">
        <f t="shared" si="7"/>
        <v>4.5637203193813924</v>
      </c>
      <c r="AB42" s="15">
        <f t="shared" si="8"/>
        <v>4.7182755598324633</v>
      </c>
      <c r="AC42">
        <v>9.25</v>
      </c>
      <c r="AD42" s="15">
        <f t="shared" si="9"/>
        <v>4.5590197270503507</v>
      </c>
      <c r="AE42" s="15">
        <f t="shared" si="10"/>
        <v>4.723597011527958</v>
      </c>
      <c r="AF42">
        <v>8.75</v>
      </c>
      <c r="AG42" s="15">
        <f t="shared" si="11"/>
        <v>4.5480877983420154</v>
      </c>
      <c r="AH42" s="15">
        <f t="shared" si="12"/>
        <v>4.7313658417228899</v>
      </c>
    </row>
    <row r="43" spans="1:34">
      <c r="A43" s="9" t="s">
        <v>38</v>
      </c>
      <c r="B43" s="10">
        <v>0.52549999999999997</v>
      </c>
      <c r="S43">
        <v>10</v>
      </c>
      <c r="T43" s="10">
        <f>$B$25+$B$26*(1-EXP(-$S43/$B$28))/($S43/$B$28)+$B$27*((1-EXP(-$S43/$B$28))/($S43/$B$28)-EXP(-$S43/$B$28))</f>
        <v>3.064955777443954</v>
      </c>
      <c r="U43" s="10">
        <f>$B$32+$B$33*(1-EXP(-$S43/$B$35))/($S43/$B$35)+$B$34*((1-EXP(-$S43/$B$35))/($S43/$B$35)-EXP(-$S43/$B$35))+$B$36*((1-EXP(-$S43/$B$37))/($S43/$B$37)-EXP(-$S43/$B$37))</f>
        <v>3.1663111747001094</v>
      </c>
      <c r="V43" s="10">
        <f>$B$25+$B$26*(EXP(-$S43/$B$28))+$B$27*(EXP(-$S43/$B$28)*($S43/$B$28))</f>
        <v>4.5645453423830942</v>
      </c>
      <c r="W43" s="10">
        <f>$B$32+$B$33*(EXP(-$S43/$B$35))+$B$34*(EXP(-$S43/$B$35)*($S43/$B$35))+$B$36*($S43/$B$37)*EXP(-$S43/$B$37)</f>
        <v>4.6868024842864022</v>
      </c>
      <c r="X43">
        <f t="shared" si="3"/>
        <v>0.73602177304857408</v>
      </c>
      <c r="Y43">
        <f t="shared" si="4"/>
        <v>0.72859947317697149</v>
      </c>
      <c r="Z43">
        <v>9.75</v>
      </c>
      <c r="AA43" s="15">
        <f t="shared" si="7"/>
        <v>4.5718357821290745</v>
      </c>
      <c r="AB43" s="15">
        <f t="shared" si="8"/>
        <v>4.7052642584442417</v>
      </c>
      <c r="AC43">
        <v>9.5</v>
      </c>
      <c r="AD43" s="15">
        <f t="shared" si="9"/>
        <v>4.5677779720254996</v>
      </c>
      <c r="AE43" s="15">
        <f t="shared" si="10"/>
        <v>4.7117697070431674</v>
      </c>
      <c r="AF43">
        <v>9</v>
      </c>
      <c r="AG43" s="15">
        <f t="shared" si="11"/>
        <v>4.558328887721097</v>
      </c>
      <c r="AH43" s="15">
        <f t="shared" si="12"/>
        <v>4.7223128862786456</v>
      </c>
    </row>
    <row r="44" spans="1:34">
      <c r="A44" s="9" t="s">
        <v>39</v>
      </c>
      <c r="B44" s="10">
        <v>-0.45950000000000002</v>
      </c>
      <c r="S44">
        <v>10.25</v>
      </c>
      <c r="T44" s="10">
        <f>$B$25+$B$26*(1-EXP(-$S44/$B$28))/($S44/$B$28)+$B$27*((1-EXP(-$S44/$B$28))/($S44/$B$28)-EXP(-$S44/$B$28))</f>
        <v>3.1016175782241602</v>
      </c>
      <c r="U44" s="10">
        <f>$B$32+$B$33*(1-EXP(-$S44/$B$35))/($S44/$B$35)+$B$34*((1-EXP(-$S44/$B$35))/($S44/$B$35)-EXP(-$S44/$B$35))+$B$36*((1-EXP(-$S44/$B$37))/($S44/$B$37)-EXP(-$S44/$B$37))</f>
        <v>3.2032151875817516</v>
      </c>
      <c r="V44" s="10">
        <f>$B$25+$B$26*(EXP(-$S44/$B$28))+$B$27*(EXP(-$S44/$B$28)*($S44/$B$28))</f>
        <v>4.5714691235813962</v>
      </c>
      <c r="W44" s="10">
        <f>$B$32+$B$33*(EXP(-$S44/$B$35))+$B$34*(EXP(-$S44/$B$35)*($S44/$B$35))+$B$36*($S44/$B$37)*EXP(-$S44/$B$37)</f>
        <v>4.6716659779341771</v>
      </c>
      <c r="X44">
        <f t="shared" si="3"/>
        <v>0.72766405386218036</v>
      </c>
      <c r="Y44">
        <f t="shared" si="4"/>
        <v>0.7201256583403477</v>
      </c>
      <c r="Z44">
        <v>10</v>
      </c>
      <c r="AA44" s="15">
        <f t="shared" si="7"/>
        <v>4.5788329877660683</v>
      </c>
      <c r="AB44" s="15">
        <f t="shared" si="8"/>
        <v>4.6902510942343767</v>
      </c>
      <c r="AC44">
        <v>9.75</v>
      </c>
      <c r="AD44" s="15">
        <f t="shared" si="9"/>
        <v>4.5753343264241408</v>
      </c>
      <c r="AE44" s="15">
        <f t="shared" si="10"/>
        <v>4.6977574072371908</v>
      </c>
      <c r="AF44">
        <v>9.25</v>
      </c>
      <c r="AG44" s="15">
        <f t="shared" si="11"/>
        <v>4.5671767085612158</v>
      </c>
      <c r="AH44" s="15">
        <f t="shared" si="12"/>
        <v>4.7106764123230338</v>
      </c>
    </row>
    <row r="45" spans="1:34">
      <c r="S45">
        <v>10.5</v>
      </c>
      <c r="T45" s="10">
        <f>$B$25+$B$26*(1-EXP(-$S45/$B$28))/($S45/$B$28)+$B$27*((1-EXP(-$S45/$B$28))/($S45/$B$28)-EXP(-$S45/$B$28))</f>
        <v>3.1366871848383759</v>
      </c>
      <c r="U45" s="10">
        <f>$B$32+$B$33*(1-EXP(-$S45/$B$35))/($S45/$B$35)+$B$34*((1-EXP(-$S45/$B$35))/($S45/$B$35)-EXP(-$S45/$B$35))+$B$36*((1-EXP(-$S45/$B$37))/($S45/$B$37)-EXP(-$S45/$B$37))</f>
        <v>3.2379824975221627</v>
      </c>
      <c r="V45" s="10">
        <f>$B$25+$B$26*(EXP(-$S45/$B$28))+$B$27*(EXP(-$S45/$B$28)*($S45/$B$28))</f>
        <v>4.5774695927994866</v>
      </c>
      <c r="W45" s="10">
        <f>$B$32+$B$33*(EXP(-$S45/$B$35))+$B$34*(EXP(-$S45/$B$35)*($S45/$B$35))+$B$36*($S45/$B$37)*EXP(-$S45/$B$37)</f>
        <v>4.6549864263099572</v>
      </c>
      <c r="X45">
        <f t="shared" si="3"/>
        <v>0.71938963590372929</v>
      </c>
      <c r="Y45">
        <f t="shared" si="4"/>
        <v>0.71177874857886003</v>
      </c>
      <c r="Z45">
        <v>10.25</v>
      </c>
      <c r="AA45" s="15">
        <f t="shared" si="7"/>
        <v>4.5848584775581847</v>
      </c>
      <c r="AB45" s="15">
        <f t="shared" si="8"/>
        <v>4.6735720985037643</v>
      </c>
      <c r="AC45">
        <v>10</v>
      </c>
      <c r="AD45" s="15">
        <f t="shared" si="9"/>
        <v>4.5818456892672499</v>
      </c>
      <c r="AE45" s="15">
        <f t="shared" si="10"/>
        <v>4.6819112641854677</v>
      </c>
      <c r="AF45">
        <v>9.5</v>
      </c>
      <c r="AG45" s="15">
        <f t="shared" si="11"/>
        <v>4.5748115940924317</v>
      </c>
      <c r="AH45" s="15">
        <f t="shared" si="12"/>
        <v>4.6968394211999165</v>
      </c>
    </row>
    <row r="46" spans="1:34">
      <c r="A46" s="9" t="s">
        <v>48</v>
      </c>
      <c r="S46">
        <v>10.75</v>
      </c>
      <c r="T46" s="10">
        <f>$B$25+$B$26*(1-EXP(-$S46/$B$28))/($S46/$B$28)+$B$27*((1-EXP(-$S46/$B$28))/($S46/$B$28)-EXP(-$S46/$B$28))</f>
        <v>3.1702556347228086</v>
      </c>
      <c r="U46" s="10">
        <f>$B$32+$B$33*(1-EXP(-$S46/$B$35))/($S46/$B$35)+$B$34*((1-EXP(-$S46/$B$35))/($S46/$B$35)-EXP(-$S46/$B$35))+$B$36*((1-EXP(-$S46/$B$37))/($S46/$B$37)-EXP(-$S46/$B$37))</f>
        <v>3.270729742855317</v>
      </c>
      <c r="V46" s="10">
        <f>$B$25+$B$26*(EXP(-$S46/$B$28))+$B$27*(EXP(-$S46/$B$28)*($S46/$B$28))</f>
        <v>4.5826667623451884</v>
      </c>
      <c r="W46" s="10">
        <f>$B$32+$B$33*(EXP(-$S46/$B$35))+$B$34*(EXP(-$S46/$B$35)*($S46/$B$35))+$B$36*($S46/$B$37)*EXP(-$S46/$B$37)</f>
        <v>4.637056224040208</v>
      </c>
      <c r="X46">
        <f>EXP(-T46/100*$S46)</f>
        <v>0.71119936991245447</v>
      </c>
      <c r="Y46">
        <f>EXP(-U46/100*$S46)</f>
        <v>0.70355906487163344</v>
      </c>
      <c r="Z46">
        <v>10.5</v>
      </c>
      <c r="AA46" s="15">
        <f>(((1+T46/100)^$S46/(1+T45/100)^$S45)^(1/0.25)-1)*100</f>
        <v>4.5900404681865847</v>
      </c>
      <c r="AB46" s="15">
        <f>(((1+U46/100)^$S46/(1+U45/100)^$S45)^(1/0.25)-1)*100</f>
        <v>4.6555347297258409</v>
      </c>
      <c r="AC46">
        <v>10.25</v>
      </c>
      <c r="AD46" s="15">
        <f>(((1+T46/100)^$S46/(1+T44/100)^$S44)^(1/0.5)-1)*100</f>
        <v>4.5874494407784017</v>
      </c>
      <c r="AE46" s="15">
        <f>(((1+U46/100)^$S46/(1+U44/100)^$S44)^(1/0.5)-1)*100</f>
        <v>4.6645530255559731</v>
      </c>
      <c r="AF46">
        <v>9.75</v>
      </c>
      <c r="AG46" s="15">
        <f t="shared" si="11"/>
        <v>4.5813917081685362</v>
      </c>
      <c r="AH46" s="15">
        <f t="shared" si="12"/>
        <v>4.6811538998619007</v>
      </c>
    </row>
    <row r="47" spans="1:34">
      <c r="A47" s="9" t="s">
        <v>49</v>
      </c>
      <c r="S47">
        <v>11</v>
      </c>
      <c r="T47" s="10">
        <f>$B$25+$B$26*(1-EXP(-$S47/$B$28))/($S47/$B$28)+$B$27*((1-EXP(-$S47/$B$28))/($S47/$B$28)-EXP(-$S47/$B$28))</f>
        <v>3.2024082422447959</v>
      </c>
      <c r="U47" s="10">
        <f>$B$32+$B$33*(1-EXP(-$S47/$B$35))/($S47/$B$35)+$B$34*((1-EXP(-$S47/$B$35))/($S47/$B$35)-EXP(-$S47/$B$35))+$B$36*((1-EXP(-$S47/$B$37))/($S47/$B$37)-EXP(-$S47/$B$37))</f>
        <v>3.3015693114665203</v>
      </c>
      <c r="V47" s="10">
        <f>$B$25+$B$26*(EXP(-$S47/$B$28))+$B$27*(EXP(-$S47/$B$28)*($S47/$B$28))</f>
        <v>4.5871656033028527</v>
      </c>
      <c r="W47" s="10">
        <f>$B$32+$B$33*(EXP(-$S47/$B$35))+$B$34*(EXP(-$S47/$B$35)*($S47/$B$35))+$B$36*($S47/$B$37)*EXP(-$S47/$B$37)</f>
        <v>4.6181423071956695</v>
      </c>
      <c r="X47">
        <f>EXP(-T47/100*$S47)</f>
        <v>0.70309384307172673</v>
      </c>
      <c r="Y47">
        <f>EXP(-U47/100*$S47)</f>
        <v>0.69546636876817092</v>
      </c>
      <c r="Z47">
        <v>10.75</v>
      </c>
      <c r="AA47" s="15">
        <f>(((1+T47/100)^$S47/(1+T46/100)^$S46)^(1/0.25)-1)*100</f>
        <v>4.5944909980392135</v>
      </c>
      <c r="AB47" s="15">
        <f>(((1+U47/100)^$S47/(1+U46/100)^$S46)^(1/0.25)-1)*100</f>
        <v>4.63641955068399</v>
      </c>
      <c r="AC47">
        <v>10.5</v>
      </c>
      <c r="AD47" s="15">
        <f>(((1+T47/100)^$S47/(1+T45/100)^$S45)^(1/0.5)-1)*100</f>
        <v>4.5922657094409791</v>
      </c>
      <c r="AE47" s="15">
        <f>(((1+U47/100)^$S47/(1+U45/100)^$S45)^(1/0.5)-1)*100</f>
        <v>4.645976703745136</v>
      </c>
      <c r="AF47">
        <v>10</v>
      </c>
      <c r="AG47" s="15">
        <f t="shared" si="11"/>
        <v>4.5870555695856297</v>
      </c>
      <c r="AH47" s="15">
        <f t="shared" si="12"/>
        <v>4.6639424417763253</v>
      </c>
    </row>
    <row r="48" spans="1:34">
      <c r="A48" s="9" t="s">
        <v>41</v>
      </c>
      <c r="B48">
        <v>-1.391E-2</v>
      </c>
      <c r="T48" s="10"/>
      <c r="U48" s="10"/>
      <c r="V48" s="10"/>
      <c r="W48" s="10"/>
    </row>
    <row r="49" spans="1:23">
      <c r="A49" s="9" t="s">
        <v>42</v>
      </c>
      <c r="B49">
        <v>-1.459E-3</v>
      </c>
      <c r="T49" s="10"/>
      <c r="U49" s="10"/>
      <c r="V49" s="10"/>
      <c r="W49" s="10"/>
    </row>
    <row r="50" spans="1:23">
      <c r="A50" s="9" t="s">
        <v>43</v>
      </c>
      <c r="B50">
        <v>3.8000000000000002E-5</v>
      </c>
      <c r="T50" s="10"/>
      <c r="U50" s="10"/>
      <c r="V50" s="10"/>
      <c r="W50" s="10"/>
    </row>
    <row r="51" spans="1:23">
      <c r="A51" s="9" t="s">
        <v>44</v>
      </c>
      <c r="B51" s="10">
        <v>0</v>
      </c>
      <c r="T51" s="10"/>
      <c r="U51" s="10"/>
      <c r="V51" s="10"/>
      <c r="W51" s="10"/>
    </row>
    <row r="52" spans="1:23">
      <c r="A52" s="9" t="s">
        <v>45</v>
      </c>
      <c r="B52" s="10">
        <v>0</v>
      </c>
      <c r="T52" s="10"/>
      <c r="U52" s="10"/>
      <c r="V52" s="10"/>
      <c r="W52" s="10"/>
    </row>
    <row r="53" spans="1:23">
      <c r="A53" s="9" t="s">
        <v>46</v>
      </c>
      <c r="B53" s="10">
        <v>0</v>
      </c>
      <c r="T53" s="10"/>
      <c r="U53" s="10"/>
      <c r="V53" s="10"/>
      <c r="W53" s="10"/>
    </row>
    <row r="54" spans="1:23">
      <c r="A54" s="9" t="s">
        <v>47</v>
      </c>
      <c r="B54" s="10">
        <v>0</v>
      </c>
      <c r="T54" s="10"/>
      <c r="U54" s="10"/>
      <c r="V54" s="10"/>
      <c r="W54" s="10"/>
    </row>
    <row r="55" spans="1:23">
      <c r="A55" s="9" t="s">
        <v>50</v>
      </c>
      <c r="T55" s="10"/>
      <c r="U55" s="10"/>
      <c r="V55" s="10"/>
      <c r="W55" s="10"/>
    </row>
    <row r="56" spans="1:23">
      <c r="A56" s="9">
        <v>1</v>
      </c>
      <c r="T56" s="10"/>
      <c r="U56" s="10"/>
      <c r="V56" s="10"/>
      <c r="W56" s="10"/>
    </row>
    <row r="57" spans="1:23">
      <c r="A57" s="9">
        <v>3</v>
      </c>
      <c r="T57" s="10"/>
      <c r="U57" s="10"/>
      <c r="V57" s="10"/>
      <c r="W57" s="10"/>
    </row>
    <row r="58" spans="1:23">
      <c r="A58" s="9">
        <v>5</v>
      </c>
      <c r="T58" s="10"/>
      <c r="U58" s="10"/>
      <c r="V58" s="10"/>
      <c r="W58" s="10"/>
    </row>
    <row r="59" spans="1:23">
      <c r="A59" s="9">
        <v>10</v>
      </c>
      <c r="T59" s="10"/>
      <c r="U59" s="10"/>
      <c r="V59" s="10"/>
      <c r="W59" s="10"/>
    </row>
    <row r="60" spans="1:23">
      <c r="T60" s="10"/>
      <c r="U60" s="10"/>
      <c r="V60" s="10"/>
      <c r="W60" s="10"/>
    </row>
    <row r="61" spans="1:23">
      <c r="T61" s="10"/>
      <c r="U61" s="10"/>
      <c r="V61" s="10"/>
      <c r="W61" s="10"/>
    </row>
    <row r="62" spans="1:23">
      <c r="T62" s="10"/>
      <c r="U62" s="10"/>
      <c r="V62" s="10"/>
      <c r="W62" s="10"/>
    </row>
    <row r="63" spans="1:23">
      <c r="T63" s="10"/>
      <c r="U63" s="10"/>
      <c r="V63" s="10"/>
      <c r="W63" s="10"/>
    </row>
    <row r="64" spans="1:23">
      <c r="T64" s="10"/>
      <c r="U64" s="10"/>
      <c r="V64" s="10"/>
      <c r="W64" s="10"/>
    </row>
    <row r="65" spans="20:23">
      <c r="T65" s="10"/>
      <c r="U65" s="10"/>
      <c r="V65" s="10"/>
      <c r="W65" s="10"/>
    </row>
    <row r="66" spans="20:23">
      <c r="T66" s="10"/>
      <c r="U66" s="10"/>
      <c r="V66" s="10"/>
      <c r="W66" s="10"/>
    </row>
    <row r="67" spans="20:23">
      <c r="T67" s="10"/>
      <c r="U67" s="10"/>
      <c r="V67" s="10"/>
      <c r="W67" s="10"/>
    </row>
    <row r="68" spans="20:23">
      <c r="T68" s="10"/>
      <c r="U68" s="10"/>
      <c r="V68" s="10"/>
      <c r="W68" s="10"/>
    </row>
    <row r="69" spans="20:23">
      <c r="T69" s="10"/>
      <c r="U69" s="10"/>
      <c r="V69" s="10"/>
      <c r="W69" s="10"/>
    </row>
    <row r="70" spans="20:23">
      <c r="T70" s="10"/>
      <c r="U70" s="10"/>
      <c r="V70" s="10"/>
      <c r="W70" s="10"/>
    </row>
    <row r="71" spans="20:23">
      <c r="T71" s="10"/>
      <c r="U71" s="10"/>
      <c r="V71" s="10"/>
      <c r="W71" s="10"/>
    </row>
    <row r="72" spans="20:23">
      <c r="T72" s="10"/>
      <c r="U72" s="10"/>
      <c r="V72" s="10"/>
      <c r="W72" s="10"/>
    </row>
    <row r="73" spans="20:23">
      <c r="T73" s="10"/>
      <c r="U73" s="10"/>
      <c r="V73" s="10"/>
      <c r="W73" s="10"/>
    </row>
  </sheetData>
  <mergeCells count="5">
    <mergeCell ref="AA1:AB1"/>
    <mergeCell ref="AD1:AE1"/>
    <mergeCell ref="AG1:AH1"/>
    <mergeCell ref="D1:F1"/>
    <mergeCell ref="N1:Q1"/>
  </mergeCells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.75"/>
  <cols>
    <col min="1" max="1" width="18.83203125" style="9" customWidth="1"/>
    <col min="2" max="2" width="9.33203125" style="7"/>
    <col min="3" max="3" width="11.5" style="8" customWidth="1"/>
    <col min="4" max="4" width="15" style="8" customWidth="1"/>
    <col min="5" max="5" width="15.83203125" customWidth="1"/>
    <col min="6" max="6" width="14.83203125" customWidth="1"/>
    <col min="7" max="7" width="12.33203125" customWidth="1"/>
    <col min="8" max="8" width="14.83203125" customWidth="1"/>
    <col min="9" max="9" width="12.6640625" customWidth="1"/>
    <col min="10" max="10" width="15.1640625" customWidth="1"/>
    <col min="11" max="11" width="14.83203125" customWidth="1"/>
    <col min="12" max="12" width="12.6640625" customWidth="1"/>
    <col min="15" max="15" width="15" style="8" customWidth="1"/>
    <col min="16" max="16" width="15.83203125" customWidth="1"/>
    <col min="17" max="17" width="14.83203125" customWidth="1"/>
    <col min="18" max="18" width="12.33203125" customWidth="1"/>
    <col min="19" max="19" width="14.83203125" customWidth="1"/>
    <col min="20" max="21" width="12.6640625" customWidth="1"/>
    <col min="22" max="22" width="16.1640625" style="8" bestFit="1" customWidth="1"/>
    <col min="23" max="23" width="13" customWidth="1"/>
    <col min="24" max="24" width="12.6640625" customWidth="1"/>
    <col min="25" max="25" width="16.1640625" style="8" bestFit="1" customWidth="1"/>
    <col min="26" max="26" width="13" customWidth="1"/>
    <col min="27" max="27" width="12.6640625" customWidth="1"/>
    <col min="28" max="28" width="16.1640625" style="8" bestFit="1" customWidth="1"/>
    <col min="29" max="29" width="13" customWidth="1"/>
  </cols>
  <sheetData>
    <row r="1" spans="1:29">
      <c r="A1" s="2" t="s">
        <v>0</v>
      </c>
      <c r="B1" s="3" t="s">
        <v>1</v>
      </c>
      <c r="C1" s="4" t="s">
        <v>2</v>
      </c>
      <c r="D1" s="5" t="s">
        <v>3</v>
      </c>
      <c r="E1" s="5"/>
      <c r="F1" s="5" t="s">
        <v>4</v>
      </c>
      <c r="G1" s="5"/>
      <c r="H1" s="5" t="s">
        <v>5</v>
      </c>
      <c r="I1" s="5"/>
      <c r="J1" s="6"/>
      <c r="K1" s="5" t="s">
        <v>6</v>
      </c>
      <c r="L1" s="5"/>
      <c r="O1" s="5" t="s">
        <v>3</v>
      </c>
      <c r="P1" s="5"/>
      <c r="Q1" s="5" t="s">
        <v>4</v>
      </c>
      <c r="R1" s="5"/>
      <c r="S1" s="5" t="s">
        <v>5</v>
      </c>
      <c r="T1" s="5"/>
      <c r="U1" s="5" t="s">
        <v>18</v>
      </c>
      <c r="V1" s="20" t="s">
        <v>15</v>
      </c>
      <c r="W1" s="20"/>
      <c r="X1" s="5" t="s">
        <v>18</v>
      </c>
      <c r="Y1" s="20" t="s">
        <v>16</v>
      </c>
      <c r="Z1" s="20"/>
      <c r="AA1" s="5" t="s">
        <v>18</v>
      </c>
      <c r="AB1" s="20" t="s">
        <v>17</v>
      </c>
      <c r="AC1" s="20"/>
    </row>
    <row r="2" spans="1:29">
      <c r="A2" s="2" t="s">
        <v>7</v>
      </c>
      <c r="D2" s="4" t="s">
        <v>8</v>
      </c>
      <c r="E2" s="1" t="s">
        <v>9</v>
      </c>
      <c r="F2" s="4" t="s">
        <v>8</v>
      </c>
      <c r="G2" s="1" t="s">
        <v>9</v>
      </c>
      <c r="H2" s="4" t="s">
        <v>8</v>
      </c>
      <c r="I2" s="1" t="s">
        <v>9</v>
      </c>
      <c r="J2" s="1"/>
      <c r="K2" s="4" t="s">
        <v>8</v>
      </c>
      <c r="L2" s="1" t="s">
        <v>9</v>
      </c>
      <c r="O2" s="4" t="s">
        <v>8</v>
      </c>
      <c r="P2" s="1" t="s">
        <v>9</v>
      </c>
      <c r="Q2" s="4" t="s">
        <v>8</v>
      </c>
      <c r="R2" s="1" t="s">
        <v>9</v>
      </c>
      <c r="S2" s="4" t="s">
        <v>8</v>
      </c>
      <c r="T2" s="1" t="s">
        <v>9</v>
      </c>
      <c r="U2" s="1"/>
      <c r="V2" s="4" t="s">
        <v>8</v>
      </c>
      <c r="W2" s="1" t="s">
        <v>9</v>
      </c>
      <c r="X2" s="1"/>
      <c r="Y2" s="4" t="s">
        <v>8</v>
      </c>
      <c r="Z2" s="1" t="s">
        <v>9</v>
      </c>
      <c r="AA2" s="1"/>
      <c r="AB2" s="4" t="s">
        <v>8</v>
      </c>
      <c r="AC2" s="1" t="s">
        <v>9</v>
      </c>
    </row>
    <row r="3" spans="1:29">
      <c r="A3" s="7">
        <f>1/365</f>
        <v>2.7397260273972603E-3</v>
      </c>
      <c r="B3">
        <v>-0.34799999999999998</v>
      </c>
      <c r="C3" s="10">
        <f t="shared" ref="C3:C19" si="0">1/(1+B3/100)^A3</f>
        <v>1.0000095509203628</v>
      </c>
      <c r="D3" s="10">
        <f t="shared" ref="D3:D19" si="1">$B$23+$B$24*(1-EXP(-$A3/$B$26))/($A3/$B$26)+$B$25*((1-EXP(-$A3/$B$26))/($A3/$B$26)-EXP(-$A3/$B$26))</f>
        <v>-0.45085939428911981</v>
      </c>
      <c r="E3" s="10">
        <f t="shared" ref="E3:E19" si="2">$B$29+$B$30*(1-EXP(-$A3/$B$32))/($A3/$B$32)+$B$31*((1-EXP(-$A3/$B$32))/($A3/$B$32)-EXP(-$A3/$B$32))+B$33*((1-EXP(-$A3/$B$34))/($A3/$B$34)-EXP(-$A3/$B$34))</f>
        <v>-0.44837965839752114</v>
      </c>
      <c r="F3" s="10">
        <f t="shared" ref="F3:F19" si="3">$B$23+$B$24*(EXP(-$A3/$B$26))+$B$25*(EXP(-$A3/$B$26)*($A3/$B$26))</f>
        <v>-0.44840005139178485</v>
      </c>
      <c r="G3" s="10">
        <f t="shared" ref="G3:G19" si="4">$B$29+$B$30*(EXP(-$A3/$B$32))+$B$31*(EXP(-$A3/$B$32)*($A3/$B$32))+$B$33*($A3/$B$34)*EXP(-$A3/$B$34)</f>
        <v>-0.44627349350341211</v>
      </c>
      <c r="H3">
        <f t="shared" ref="H3:I19" si="5">EXP(-D3/100*$A3)</f>
        <v>1.0000123523884625</v>
      </c>
      <c r="I3">
        <f t="shared" si="5"/>
        <v>1.000012284449656</v>
      </c>
      <c r="K3">
        <f t="shared" ref="K3:L19" si="6">(D3-$B3)^2</f>
        <v>1.0580054993524617E-2</v>
      </c>
      <c r="L3">
        <f t="shared" si="6"/>
        <v>1.0076075820003041E-2</v>
      </c>
      <c r="N3" s="9">
        <f>1/365</f>
        <v>2.7397260273972603E-3</v>
      </c>
      <c r="O3" s="10">
        <f t="shared" ref="O3:O47" si="7">$B$23+$B$24*(1-EXP(-$N3/$B$26))/($N3/$B$26)+$B$25*((1-EXP(-$N3/$B$26))/($N3/$B$26)-EXP(-$N3/$B$26))</f>
        <v>-0.45085939428911981</v>
      </c>
      <c r="P3" s="10">
        <f t="shared" ref="P3:P47" si="8">$B$29+$B$30*(1-EXP(-$N3/$B$32))/($N3/$B$32)+$B$31*((1-EXP(-$N3/$B$32))/($N3/$B$32)-EXP(-$N3/$B$32))+$B$33*((1-EXP(-$N3/$B$34))/($N3/$B$34)-EXP(-$N3/$B$34))</f>
        <v>-0.44837965839752114</v>
      </c>
      <c r="Q3" s="10">
        <f t="shared" ref="Q3:Q47" si="9">$B$23+$B$24*(EXP(-$N3/$B$26))+$B$25*(EXP(-$N3/$B$26)*($N3/$B$26))</f>
        <v>-0.44840005139178485</v>
      </c>
      <c r="R3" s="10">
        <f t="shared" ref="R3:R47" si="10">$B$29+$B$30*(EXP(-$N3/$B$32))+$B$31*(EXP(-$N3/$B$32)*($N3/$B$32))+$B$33*($N3/$B$34)*EXP(-$N3/$B$34)</f>
        <v>-0.44627349350341211</v>
      </c>
      <c r="S3">
        <f t="shared" ref="S3:T45" si="11">EXP(-O3/100*$N3)</f>
        <v>1.0000123523884625</v>
      </c>
      <c r="T3">
        <f t="shared" si="11"/>
        <v>1.000012284449656</v>
      </c>
      <c r="X3" s="1"/>
      <c r="AA3" s="1"/>
    </row>
    <row r="4" spans="1:29">
      <c r="A4" s="7">
        <f>1/52</f>
        <v>1.9230769230769232E-2</v>
      </c>
      <c r="B4">
        <v>-0.38</v>
      </c>
      <c r="C4" s="10">
        <f t="shared" si="0"/>
        <v>1.0000732188023456</v>
      </c>
      <c r="D4" s="10">
        <f t="shared" si="1"/>
        <v>-0.4361571671371357</v>
      </c>
      <c r="E4" s="10">
        <f t="shared" si="2"/>
        <v>-0.43575556156439382</v>
      </c>
      <c r="F4" s="10">
        <f t="shared" si="3"/>
        <v>-0.419129821309569</v>
      </c>
      <c r="G4" s="10">
        <f t="shared" si="4"/>
        <v>-0.42109631786340368</v>
      </c>
      <c r="H4">
        <f t="shared" si="5"/>
        <v>1.0000838798960174</v>
      </c>
      <c r="I4">
        <f t="shared" si="5"/>
        <v>1.0000838026577012</v>
      </c>
      <c r="K4">
        <f t="shared" si="6"/>
        <v>3.1536274208681936E-3</v>
      </c>
      <c r="L4">
        <f t="shared" si="6"/>
        <v>3.1086826453609094E-3</v>
      </c>
      <c r="N4">
        <v>0.25</v>
      </c>
      <c r="O4" s="10">
        <f t="shared" si="7"/>
        <v>-0.25034082878548158</v>
      </c>
      <c r="P4" s="10">
        <f t="shared" si="8"/>
        <v>-0.26998459301011168</v>
      </c>
      <c r="Q4" s="10">
        <f t="shared" si="9"/>
        <v>-6.7930078040475683E-2</v>
      </c>
      <c r="R4" s="10">
        <f t="shared" si="10"/>
        <v>-0.10109016274540394</v>
      </c>
      <c r="S4">
        <f t="shared" si="11"/>
        <v>1.0006260479582347</v>
      </c>
      <c r="T4">
        <f t="shared" si="11"/>
        <v>1.0006751893202843</v>
      </c>
      <c r="U4">
        <v>0</v>
      </c>
      <c r="V4" s="9">
        <f>O4</f>
        <v>-0.25034082878548158</v>
      </c>
      <c r="W4" s="9">
        <f>P4</f>
        <v>-0.26998459301011168</v>
      </c>
      <c r="Y4" s="9"/>
      <c r="Z4" s="9"/>
      <c r="AA4" s="1"/>
      <c r="AB4" s="9"/>
      <c r="AC4" s="9"/>
    </row>
    <row r="5" spans="1:29">
      <c r="A5" s="7">
        <f>2/52</f>
        <v>3.8461538461538464E-2</v>
      </c>
      <c r="B5">
        <v>-0.373</v>
      </c>
      <c r="C5" s="10">
        <f t="shared" si="0"/>
        <v>1.0001437400910367</v>
      </c>
      <c r="D5" s="10">
        <f t="shared" si="1"/>
        <v>-0.41926549425851717</v>
      </c>
      <c r="E5" s="10">
        <f t="shared" si="2"/>
        <v>-0.42116848853274896</v>
      </c>
      <c r="F5" s="10">
        <f t="shared" si="3"/>
        <v>-0.38575214794845741</v>
      </c>
      <c r="G5" s="10">
        <f t="shared" si="4"/>
        <v>-0.39213836011315284</v>
      </c>
      <c r="H5">
        <f t="shared" si="5"/>
        <v>1.0001612689617714</v>
      </c>
      <c r="I5">
        <f t="shared" si="5"/>
        <v>1.00016200100095</v>
      </c>
      <c r="K5">
        <f t="shared" si="6"/>
        <v>2.1404959589848851E-3</v>
      </c>
      <c r="L5">
        <f t="shared" si="6"/>
        <v>2.3202032875295686E-3</v>
      </c>
      <c r="N5">
        <v>0.5</v>
      </c>
      <c r="O5" s="10">
        <f t="shared" si="7"/>
        <v>-8.5993669478786033E-2</v>
      </c>
      <c r="P5" s="10">
        <f t="shared" si="8"/>
        <v>-0.11202991362850678</v>
      </c>
      <c r="Q5" s="10">
        <f t="shared" si="9"/>
        <v>0.20885106480569254</v>
      </c>
      <c r="R5" s="10">
        <f t="shared" si="10"/>
        <v>0.18264523062789983</v>
      </c>
      <c r="S5">
        <f t="shared" si="11"/>
        <v>1.0004300607970336</v>
      </c>
      <c r="T5">
        <f t="shared" si="11"/>
        <v>1.0005603064812087</v>
      </c>
      <c r="U5">
        <v>0.25</v>
      </c>
      <c r="V5" s="15">
        <f t="shared" ref="V5:W20" si="12">(((1+O5/100)^$N5/(1+O4/100)^$N4)^(1/0.25)-1)*100</f>
        <v>7.8624267582894092E-2</v>
      </c>
      <c r="W5" s="15">
        <f t="shared" si="12"/>
        <v>4.6174937986975806E-2</v>
      </c>
      <c r="X5">
        <v>0</v>
      </c>
      <c r="Y5" s="9">
        <f>O5</f>
        <v>-8.5993669478786033E-2</v>
      </c>
      <c r="Z5" s="9">
        <f>P5</f>
        <v>-0.11202991362850678</v>
      </c>
      <c r="AA5" s="1"/>
    </row>
    <row r="6" spans="1:29">
      <c r="A6" s="7">
        <f>1/12</f>
        <v>8.3333333333333329E-2</v>
      </c>
      <c r="B6">
        <v>-0.372</v>
      </c>
      <c r="C6" s="10">
        <f t="shared" si="0"/>
        <v>1.0003106262683206</v>
      </c>
      <c r="D6" s="10">
        <f t="shared" si="1"/>
        <v>-0.38088951787446967</v>
      </c>
      <c r="E6" s="10">
        <f t="shared" si="2"/>
        <v>-0.38768912923875642</v>
      </c>
      <c r="F6" s="10">
        <f t="shared" si="3"/>
        <v>-0.31094692445636352</v>
      </c>
      <c r="G6" s="10">
        <f t="shared" si="4"/>
        <v>-0.32623205048265747</v>
      </c>
      <c r="H6">
        <f t="shared" si="5"/>
        <v>1.0003174583107897</v>
      </c>
      <c r="I6">
        <f t="shared" si="5"/>
        <v>1.0003231264684798</v>
      </c>
      <c r="K6">
        <f t="shared" si="6"/>
        <v>7.9023528040515886E-5</v>
      </c>
      <c r="L6">
        <f t="shared" si="6"/>
        <v>2.4614877627040182E-4</v>
      </c>
      <c r="N6">
        <v>0.75</v>
      </c>
      <c r="O6" s="10">
        <f t="shared" si="7"/>
        <v>4.6577044444043869E-2</v>
      </c>
      <c r="P6" s="10">
        <f t="shared" si="8"/>
        <v>2.5313450590027653E-2</v>
      </c>
      <c r="Q6" s="10">
        <f t="shared" si="9"/>
        <v>0.40255938675443381</v>
      </c>
      <c r="R6" s="10">
        <f t="shared" si="10"/>
        <v>0.40826251330794783</v>
      </c>
      <c r="S6">
        <f t="shared" si="11"/>
        <v>0.99965073317453312</v>
      </c>
      <c r="T6">
        <f t="shared" si="11"/>
        <v>0.99981016714111259</v>
      </c>
      <c r="U6">
        <v>0.5</v>
      </c>
      <c r="V6" s="15">
        <f t="shared" si="12"/>
        <v>0.31224640930129777</v>
      </c>
      <c r="W6" s="15">
        <f t="shared" si="12"/>
        <v>0.30056696935678584</v>
      </c>
      <c r="X6">
        <v>0.25</v>
      </c>
      <c r="Y6" s="15">
        <f t="shared" ref="Y6:Z21" si="13">(((1+O6/100)^$N6/(1+O4/100)^$N4)^(1/0.5)-1)*100</f>
        <v>0.19536724736155531</v>
      </c>
      <c r="Z6" s="15">
        <f t="shared" si="13"/>
        <v>0.17329019951148883</v>
      </c>
    </row>
    <row r="7" spans="1:29">
      <c r="A7" s="7">
        <f>2/12</f>
        <v>0.16666666666666666</v>
      </c>
      <c r="B7">
        <v>-0.33900000000000002</v>
      </c>
      <c r="C7" s="10">
        <f t="shared" si="0"/>
        <v>1.0005661200303544</v>
      </c>
      <c r="D7" s="10">
        <f t="shared" si="1"/>
        <v>-0.31333119998325853</v>
      </c>
      <c r="E7" s="10">
        <f t="shared" si="2"/>
        <v>-0.32754720141958715</v>
      </c>
      <c r="F7" s="10">
        <f t="shared" si="3"/>
        <v>-0.18288123542135351</v>
      </c>
      <c r="G7" s="10">
        <f t="shared" si="4"/>
        <v>-0.20986800755483781</v>
      </c>
      <c r="H7">
        <f t="shared" si="5"/>
        <v>1.0005223550465456</v>
      </c>
      <c r="I7">
        <f t="shared" si="5"/>
        <v>1.0005460610394423</v>
      </c>
      <c r="K7">
        <f t="shared" si="6"/>
        <v>6.5888729429946786E-4</v>
      </c>
      <c r="L7">
        <f t="shared" si="6"/>
        <v>1.3116659532350707E-4</v>
      </c>
      <c r="N7">
        <v>1</v>
      </c>
      <c r="O7" s="10">
        <f t="shared" si="7"/>
        <v>0.15304182071303013</v>
      </c>
      <c r="P7" s="10">
        <f t="shared" si="8"/>
        <v>0.14384949016516835</v>
      </c>
      <c r="Q7" s="10">
        <f t="shared" si="9"/>
        <v>0.53323025214290665</v>
      </c>
      <c r="R7" s="10">
        <f t="shared" si="10"/>
        <v>0.58265808572563227</v>
      </c>
      <c r="S7">
        <f t="shared" si="11"/>
        <v>0.99847075228562343</v>
      </c>
      <c r="T7">
        <f t="shared" si="11"/>
        <v>0.99856253923621252</v>
      </c>
      <c r="U7">
        <v>0.75</v>
      </c>
      <c r="V7" s="15">
        <f t="shared" si="12"/>
        <v>0.47311640019878087</v>
      </c>
      <c r="W7" s="15">
        <f t="shared" si="12"/>
        <v>0.50030110917116399</v>
      </c>
      <c r="X7">
        <v>0.5</v>
      </c>
      <c r="Y7" s="15">
        <f t="shared" si="13"/>
        <v>0.39264918233379298</v>
      </c>
      <c r="Z7" s="15">
        <f t="shared" si="13"/>
        <v>0.40038437098206536</v>
      </c>
      <c r="AA7">
        <v>0</v>
      </c>
      <c r="AB7" s="9">
        <f>O7</f>
        <v>0.15304182071303013</v>
      </c>
      <c r="AC7" s="9">
        <f>P7</f>
        <v>0.14384949016516835</v>
      </c>
    </row>
    <row r="8" spans="1:29">
      <c r="A8" s="7">
        <f>3/12</f>
        <v>0.25</v>
      </c>
      <c r="B8">
        <v>-0.312</v>
      </c>
      <c r="C8" s="10">
        <f t="shared" si="0"/>
        <v>1.0007815245681864</v>
      </c>
      <c r="D8" s="10">
        <f t="shared" si="1"/>
        <v>-0.25034082878548158</v>
      </c>
      <c r="E8" s="10">
        <f t="shared" si="2"/>
        <v>-0.26998459301011168</v>
      </c>
      <c r="F8" s="10">
        <f t="shared" si="3"/>
        <v>-6.7930078040475683E-2</v>
      </c>
      <c r="G8" s="10">
        <f t="shared" si="4"/>
        <v>-0.10109016274540394</v>
      </c>
      <c r="H8">
        <f t="shared" si="5"/>
        <v>1.0006260479582347</v>
      </c>
      <c r="I8">
        <f t="shared" si="5"/>
        <v>1.0006751893202843</v>
      </c>
      <c r="K8">
        <f t="shared" si="6"/>
        <v>3.8018533948612964E-3</v>
      </c>
      <c r="L8">
        <f t="shared" si="6"/>
        <v>1.765294424525956E-3</v>
      </c>
      <c r="N8">
        <v>1.25</v>
      </c>
      <c r="O8" s="10">
        <f t="shared" si="7"/>
        <v>0.23808743484832318</v>
      </c>
      <c r="P8" s="10">
        <f t="shared" si="8"/>
        <v>0.24525750633895971</v>
      </c>
      <c r="Q8" s="10">
        <f t="shared" si="9"/>
        <v>0.61652266218343876</v>
      </c>
      <c r="R8" s="10">
        <f t="shared" si="10"/>
        <v>0.71212815271502805</v>
      </c>
      <c r="S8">
        <f t="shared" si="11"/>
        <v>0.99702833123897017</v>
      </c>
      <c r="T8">
        <f t="shared" si="11"/>
        <v>0.99693897568815082</v>
      </c>
      <c r="U8">
        <v>1</v>
      </c>
      <c r="V8" s="15">
        <f t="shared" si="12"/>
        <v>0.57899267531127396</v>
      </c>
      <c r="W8" s="15">
        <f t="shared" si="12"/>
        <v>0.65191749281572342</v>
      </c>
      <c r="X8">
        <v>0.75</v>
      </c>
      <c r="Y8" s="15">
        <f t="shared" si="13"/>
        <v>0.52604059884826526</v>
      </c>
      <c r="Z8" s="15">
        <f t="shared" si="13"/>
        <v>0.57608073117303427</v>
      </c>
      <c r="AA8">
        <v>0.25</v>
      </c>
      <c r="AB8" s="15">
        <f>(((1+O8/100)^$N8/(1+O4/100)^$N4)^(1/1)-1)*100</f>
        <v>0.36056773317285629</v>
      </c>
      <c r="AC8" s="15">
        <f>(((1+P8/100)^$N8/(1+P4/100)^$N4)^(1/1)-1)*100</f>
        <v>0.37448342190005146</v>
      </c>
    </row>
    <row r="9" spans="1:29" ht="15">
      <c r="A9" s="7">
        <v>0.5</v>
      </c>
      <c r="B9" s="17">
        <v>-0.20699999999999999</v>
      </c>
      <c r="C9" s="10">
        <f t="shared" si="0"/>
        <v>1.0010366096143246</v>
      </c>
      <c r="D9" s="10">
        <f t="shared" si="1"/>
        <v>-8.5993669478786033E-2</v>
      </c>
      <c r="E9" s="10">
        <f t="shared" si="2"/>
        <v>-0.11202991362850678</v>
      </c>
      <c r="F9" s="10">
        <f t="shared" si="3"/>
        <v>0.20885106480569254</v>
      </c>
      <c r="G9" s="10">
        <f t="shared" si="4"/>
        <v>0.18264523062789983</v>
      </c>
      <c r="H9">
        <f t="shared" si="5"/>
        <v>1.0004300607970336</v>
      </c>
      <c r="I9">
        <f t="shared" si="5"/>
        <v>1.0005603064812087</v>
      </c>
      <c r="K9">
        <f t="shared" si="6"/>
        <v>1.4642532026209276E-2</v>
      </c>
      <c r="L9">
        <f t="shared" si="6"/>
        <v>9.0193173054088794E-3</v>
      </c>
      <c r="N9">
        <v>1.5</v>
      </c>
      <c r="O9" s="10">
        <f t="shared" si="7"/>
        <v>0.30558534762873979</v>
      </c>
      <c r="P9" s="10">
        <f t="shared" si="8"/>
        <v>0.33109968831071068</v>
      </c>
      <c r="Q9" s="10">
        <f t="shared" si="9"/>
        <v>0.66462242287903694</v>
      </c>
      <c r="R9" s="10">
        <f t="shared" si="10"/>
        <v>0.8024126462093939</v>
      </c>
      <c r="S9">
        <f t="shared" si="11"/>
        <v>0.99542670927280774</v>
      </c>
      <c r="T9">
        <f t="shared" si="11"/>
        <v>0.99504581732124475</v>
      </c>
      <c r="U9">
        <v>1.25</v>
      </c>
      <c r="V9" s="15">
        <f t="shared" si="12"/>
        <v>0.64375729597949682</v>
      </c>
      <c r="W9" s="15">
        <f t="shared" si="12"/>
        <v>0.76141448567041969</v>
      </c>
      <c r="X9">
        <v>1</v>
      </c>
      <c r="Y9" s="15">
        <f t="shared" si="13"/>
        <v>0.6113697744352109</v>
      </c>
      <c r="Z9" s="15">
        <f t="shared" si="13"/>
        <v>0.70665110741745529</v>
      </c>
      <c r="AA9">
        <v>0.5</v>
      </c>
      <c r="AB9" s="15">
        <f t="shared" ref="AB9:AC24" si="14">(((1+O9/100)^$N9/(1+O5/100)^$N5)^(1/1)-1)*100</f>
        <v>0.50194997868913127</v>
      </c>
      <c r="AC9" s="15">
        <f t="shared" si="14"/>
        <v>0.55340113541211267</v>
      </c>
    </row>
    <row r="10" spans="1:29" ht="15">
      <c r="A10" s="7">
        <v>1</v>
      </c>
      <c r="B10" s="17">
        <v>-0.13200000000000001</v>
      </c>
      <c r="C10" s="10">
        <f t="shared" si="0"/>
        <v>1.0013217447030081</v>
      </c>
      <c r="D10" s="10">
        <f t="shared" si="1"/>
        <v>0.15304182071303013</v>
      </c>
      <c r="E10" s="10">
        <f t="shared" si="2"/>
        <v>0.14384949016516835</v>
      </c>
      <c r="F10" s="10">
        <f t="shared" si="3"/>
        <v>0.53323025214290665</v>
      </c>
      <c r="G10" s="10">
        <f t="shared" si="4"/>
        <v>0.58265808572563227</v>
      </c>
      <c r="H10">
        <f t="shared" si="5"/>
        <v>0.99847075228562343</v>
      </c>
      <c r="I10">
        <f t="shared" si="5"/>
        <v>0.99856253923621252</v>
      </c>
      <c r="K10">
        <f t="shared" si="6"/>
        <v>8.1248839555399216E-2</v>
      </c>
      <c r="L10">
        <f t="shared" si="6"/>
        <v>7.6092941224383315E-2</v>
      </c>
      <c r="N10">
        <v>1.75</v>
      </c>
      <c r="O10" s="10">
        <f t="shared" si="7"/>
        <v>0.35873149769486129</v>
      </c>
      <c r="P10" s="10">
        <f t="shared" si="8"/>
        <v>0.40282825955066226</v>
      </c>
      <c r="Q10" s="10">
        <f t="shared" si="9"/>
        <v>0.68696566898053291</v>
      </c>
      <c r="R10" s="10">
        <f t="shared" si="10"/>
        <v>0.85873622795423188</v>
      </c>
      <c r="S10">
        <f t="shared" si="11"/>
        <v>0.99374186301347445</v>
      </c>
      <c r="T10">
        <f t="shared" si="11"/>
        <v>0.9929752948593924</v>
      </c>
      <c r="U10">
        <v>1.5</v>
      </c>
      <c r="V10" s="15">
        <f t="shared" si="12"/>
        <v>0.67820026129921107</v>
      </c>
      <c r="W10" s="15">
        <f t="shared" si="12"/>
        <v>0.83427785295946411</v>
      </c>
      <c r="X10">
        <v>1.25</v>
      </c>
      <c r="Y10" s="15">
        <f t="shared" si="13"/>
        <v>0.66097730547931555</v>
      </c>
      <c r="Z10" s="15">
        <f t="shared" si="13"/>
        <v>0.79783958550552203</v>
      </c>
      <c r="AA10">
        <v>0.75</v>
      </c>
      <c r="AB10" s="15">
        <f t="shared" si="14"/>
        <v>0.59348632655276123</v>
      </c>
      <c r="AC10" s="15">
        <f t="shared" si="14"/>
        <v>0.68689910648571662</v>
      </c>
    </row>
    <row r="11" spans="1:29">
      <c r="A11" s="7">
        <v>2</v>
      </c>
      <c r="B11">
        <v>0.66100000000000003</v>
      </c>
      <c r="C11" s="10">
        <f t="shared" si="0"/>
        <v>0.98690993055074261</v>
      </c>
      <c r="D11" s="10">
        <f t="shared" si="1"/>
        <v>0.40016231303493527</v>
      </c>
      <c r="E11" s="10">
        <f t="shared" si="2"/>
        <v>0.46179221681774063</v>
      </c>
      <c r="F11" s="10">
        <f t="shared" si="3"/>
        <v>0.69081756301423003</v>
      </c>
      <c r="G11" s="10">
        <f t="shared" si="4"/>
        <v>0.88584655543795776</v>
      </c>
      <c r="H11">
        <f t="shared" si="5"/>
        <v>0.99202869444807074</v>
      </c>
      <c r="I11">
        <f t="shared" si="5"/>
        <v>0.99080667507238152</v>
      </c>
      <c r="K11">
        <f t="shared" si="6"/>
        <v>6.8036298941285114E-2</v>
      </c>
      <c r="L11">
        <f t="shared" si="6"/>
        <v>3.9683740880390068E-2</v>
      </c>
      <c r="N11">
        <v>2</v>
      </c>
      <c r="O11" s="10">
        <f t="shared" si="7"/>
        <v>0.40016231303493527</v>
      </c>
      <c r="P11" s="10">
        <f t="shared" si="8"/>
        <v>0.46179221681774063</v>
      </c>
      <c r="Q11" s="10">
        <f t="shared" si="9"/>
        <v>0.69081756301423003</v>
      </c>
      <c r="R11" s="10">
        <f t="shared" si="10"/>
        <v>0.88584655543795776</v>
      </c>
      <c r="S11">
        <f t="shared" si="11"/>
        <v>0.99202869444807074</v>
      </c>
      <c r="T11">
        <f t="shared" si="11"/>
        <v>0.99080667507238152</v>
      </c>
      <c r="U11">
        <v>1.75</v>
      </c>
      <c r="V11" s="15">
        <f t="shared" si="12"/>
        <v>0.69065732153401616</v>
      </c>
      <c r="W11" s="15">
        <f t="shared" si="12"/>
        <v>0.87551064110056309</v>
      </c>
      <c r="X11">
        <v>1.5</v>
      </c>
      <c r="Y11" s="15">
        <f t="shared" si="13"/>
        <v>0.68442859876227669</v>
      </c>
      <c r="Z11" s="15">
        <f t="shared" si="13"/>
        <v>0.85489213986547075</v>
      </c>
      <c r="AA11">
        <v>1</v>
      </c>
      <c r="AB11" s="15">
        <f t="shared" si="14"/>
        <v>0.64789255755826058</v>
      </c>
      <c r="AC11" s="15">
        <f t="shared" si="14"/>
        <v>0.78074436719375306</v>
      </c>
    </row>
    <row r="12" spans="1:29">
      <c r="A12" s="7">
        <v>3</v>
      </c>
      <c r="B12">
        <v>0.66100000000000003</v>
      </c>
      <c r="C12" s="10">
        <f t="shared" si="0"/>
        <v>0.98042929292451153</v>
      </c>
      <c r="D12" s="10">
        <f t="shared" si="1"/>
        <v>0.48683066206126202</v>
      </c>
      <c r="E12" s="10">
        <f t="shared" si="2"/>
        <v>0.59371470864908105</v>
      </c>
      <c r="F12" s="10">
        <f t="shared" si="3"/>
        <v>0.61402432389741102</v>
      </c>
      <c r="G12" s="10">
        <f t="shared" si="4"/>
        <v>0.7823465194226138</v>
      </c>
      <c r="H12">
        <f t="shared" si="5"/>
        <v>0.98550121465662377</v>
      </c>
      <c r="I12">
        <f t="shared" si="5"/>
        <v>0.98234624486672739</v>
      </c>
      <c r="K12">
        <f t="shared" si="6"/>
        <v>3.0334958278018322E-2</v>
      </c>
      <c r="L12">
        <f t="shared" si="6"/>
        <v>4.5273104321780534E-3</v>
      </c>
      <c r="N12">
        <v>2.25</v>
      </c>
      <c r="O12" s="10">
        <f t="shared" si="7"/>
        <v>0.43205096783108177</v>
      </c>
      <c r="P12" s="10">
        <f t="shared" si="8"/>
        <v>0.50924368424700361</v>
      </c>
      <c r="Q12" s="10">
        <f t="shared" si="9"/>
        <v>0.68173436787429664</v>
      </c>
      <c r="R12" s="10">
        <f t="shared" si="10"/>
        <v>0.88804998317390371</v>
      </c>
      <c r="S12">
        <f t="shared" si="11"/>
        <v>0.99032595083331265</v>
      </c>
      <c r="T12">
        <f t="shared" si="11"/>
        <v>0.9886074097960531</v>
      </c>
      <c r="U12">
        <v>2</v>
      </c>
      <c r="V12" s="15">
        <f t="shared" si="12"/>
        <v>0.68752509654774752</v>
      </c>
      <c r="W12" s="15">
        <f t="shared" si="12"/>
        <v>0.8896631785609399</v>
      </c>
      <c r="X12">
        <v>1.75</v>
      </c>
      <c r="Y12" s="15">
        <f t="shared" si="13"/>
        <v>0.68909119686129117</v>
      </c>
      <c r="Z12" s="15">
        <f t="shared" si="13"/>
        <v>0.88258666165319521</v>
      </c>
      <c r="AA12">
        <v>1.25</v>
      </c>
      <c r="AB12" s="15">
        <f t="shared" si="14"/>
        <v>0.67503326980622447</v>
      </c>
      <c r="AC12" s="15">
        <f t="shared" si="14"/>
        <v>0.84020422079766899</v>
      </c>
    </row>
    <row r="13" spans="1:29">
      <c r="A13" s="7">
        <v>4</v>
      </c>
      <c r="B13">
        <v>0.59399999999999997</v>
      </c>
      <c r="C13" s="10">
        <f t="shared" si="0"/>
        <v>0.97658868747049932</v>
      </c>
      <c r="D13" s="10">
        <f t="shared" si="1"/>
        <v>0.50465125779823983</v>
      </c>
      <c r="E13" s="10">
        <f t="shared" si="2"/>
        <v>0.60650421291185097</v>
      </c>
      <c r="F13" s="10">
        <f t="shared" si="3"/>
        <v>0.50362102049888946</v>
      </c>
      <c r="G13" s="10">
        <f t="shared" si="4"/>
        <v>0.48953049499133527</v>
      </c>
      <c r="H13">
        <f t="shared" si="5"/>
        <v>0.98001632400143213</v>
      </c>
      <c r="I13">
        <f t="shared" si="5"/>
        <v>0.9760317439915277</v>
      </c>
      <c r="K13">
        <f t="shared" si="6"/>
        <v>7.9831977330365941E-3</v>
      </c>
      <c r="L13">
        <f t="shared" si="6"/>
        <v>1.5635534054490123E-4</v>
      </c>
      <c r="N13">
        <v>2.5</v>
      </c>
      <c r="O13" s="10">
        <f t="shared" si="7"/>
        <v>0.45618723149394974</v>
      </c>
      <c r="P13" s="10">
        <f t="shared" si="8"/>
        <v>0.54634390365669816</v>
      </c>
      <c r="Q13" s="10">
        <f t="shared" si="9"/>
        <v>0.66393171130896711</v>
      </c>
      <c r="R13" s="10">
        <f t="shared" si="10"/>
        <v>0.86924486105318266</v>
      </c>
      <c r="S13">
        <f t="shared" si="11"/>
        <v>0.98866010605958465</v>
      </c>
      <c r="T13">
        <f t="shared" si="11"/>
        <v>0.98643425781370875</v>
      </c>
      <c r="U13">
        <v>2.25</v>
      </c>
      <c r="V13" s="15">
        <f t="shared" si="12"/>
        <v>0.67367479570545896</v>
      </c>
      <c r="W13" s="15">
        <f t="shared" si="12"/>
        <v>0.88086273892420408</v>
      </c>
      <c r="X13">
        <v>2</v>
      </c>
      <c r="Y13" s="15">
        <f t="shared" si="13"/>
        <v>0.6805997079590842</v>
      </c>
      <c r="Z13" s="15">
        <f t="shared" si="13"/>
        <v>0.88526286278234334</v>
      </c>
      <c r="AA13">
        <v>1.5</v>
      </c>
      <c r="AB13" s="15">
        <f t="shared" si="14"/>
        <v>0.68251413515938442</v>
      </c>
      <c r="AC13" s="15">
        <f t="shared" si="14"/>
        <v>0.87007635829317032</v>
      </c>
    </row>
    <row r="14" spans="1:29">
      <c r="A14" s="7">
        <v>5</v>
      </c>
      <c r="B14">
        <v>0.49299999999999999</v>
      </c>
      <c r="C14" s="10">
        <f t="shared" si="0"/>
        <v>0.97571042067651947</v>
      </c>
      <c r="D14" s="10">
        <f t="shared" si="1"/>
        <v>0.49510242909909907</v>
      </c>
      <c r="E14" s="10">
        <f t="shared" si="2"/>
        <v>0.54890753579305596</v>
      </c>
      <c r="F14" s="10">
        <f t="shared" si="3"/>
        <v>0.41514695963558845</v>
      </c>
      <c r="G14" s="10">
        <f t="shared" si="4"/>
        <v>0.14789892024109719</v>
      </c>
      <c r="H14">
        <f t="shared" si="5"/>
        <v>0.97554877374541948</v>
      </c>
      <c r="I14">
        <f t="shared" si="5"/>
        <v>0.97292782554328772</v>
      </c>
      <c r="K14">
        <f t="shared" si="6"/>
        <v>4.4202081167385651E-6</v>
      </c>
      <c r="L14">
        <f t="shared" si="6"/>
        <v>3.1256525584518334E-3</v>
      </c>
      <c r="N14">
        <v>2.75</v>
      </c>
      <c r="O14" s="10">
        <f t="shared" si="7"/>
        <v>0.47404369154482762</v>
      </c>
      <c r="P14" s="10">
        <f t="shared" si="8"/>
        <v>0.57416888110663677</v>
      </c>
      <c r="Q14" s="10">
        <f t="shared" si="9"/>
        <v>0.64057749116065987</v>
      </c>
      <c r="R14" s="10">
        <f t="shared" si="10"/>
        <v>0.83295258168564246</v>
      </c>
      <c r="S14">
        <f t="shared" si="11"/>
        <v>0.98704840172352037</v>
      </c>
      <c r="T14">
        <f t="shared" si="11"/>
        <v>0.98433435869016994</v>
      </c>
      <c r="U14">
        <v>2.5</v>
      </c>
      <c r="V14" s="15">
        <f t="shared" si="12"/>
        <v>0.65278295804160891</v>
      </c>
      <c r="W14" s="15">
        <f t="shared" si="12"/>
        <v>0.85284251972623792</v>
      </c>
      <c r="X14">
        <v>2.25</v>
      </c>
      <c r="Y14" s="15">
        <f t="shared" si="13"/>
        <v>0.66322833488208222</v>
      </c>
      <c r="Z14" s="15">
        <f t="shared" si="13"/>
        <v>0.86685165634370343</v>
      </c>
      <c r="AA14">
        <v>1.75</v>
      </c>
      <c r="AB14" s="15">
        <f t="shared" si="14"/>
        <v>0.67615893537760208</v>
      </c>
      <c r="AC14" s="15">
        <f t="shared" si="14"/>
        <v>0.87471885219412293</v>
      </c>
    </row>
    <row r="15" spans="1:29">
      <c r="A15" s="7">
        <v>7</v>
      </c>
      <c r="B15">
        <v>0.378</v>
      </c>
      <c r="C15" s="10">
        <f t="shared" si="0"/>
        <v>0.97393558086663368</v>
      </c>
      <c r="D15" s="10">
        <f t="shared" si="1"/>
        <v>0.45631672436999404</v>
      </c>
      <c r="E15" s="10">
        <f t="shared" si="2"/>
        <v>0.35120331596913701</v>
      </c>
      <c r="F15" s="10">
        <f t="shared" si="3"/>
        <v>0.31870311258518924</v>
      </c>
      <c r="G15" s="10">
        <f t="shared" si="4"/>
        <v>-0.37873800842867666</v>
      </c>
      <c r="H15">
        <f t="shared" si="5"/>
        <v>0.96856259175065507</v>
      </c>
      <c r="I15">
        <f t="shared" si="5"/>
        <v>0.97571549887405606</v>
      </c>
      <c r="K15">
        <f t="shared" si="6"/>
        <v>6.1335093160456182E-3</v>
      </c>
      <c r="L15">
        <f t="shared" si="6"/>
        <v>7.1806227504990776E-4</v>
      </c>
      <c r="N15">
        <v>3</v>
      </c>
      <c r="O15" s="10">
        <f t="shared" si="7"/>
        <v>0.48683066206126202</v>
      </c>
      <c r="P15" s="10">
        <f t="shared" si="8"/>
        <v>0.59371470864908105</v>
      </c>
      <c r="Q15" s="10">
        <f t="shared" si="9"/>
        <v>0.61402432389741102</v>
      </c>
      <c r="R15" s="10">
        <f t="shared" si="10"/>
        <v>0.7823465194226138</v>
      </c>
      <c r="S15">
        <f t="shared" si="11"/>
        <v>0.98550121465662377</v>
      </c>
      <c r="T15">
        <f t="shared" si="11"/>
        <v>0.98234624486672739</v>
      </c>
      <c r="U15">
        <v>2.75</v>
      </c>
      <c r="V15" s="15">
        <f t="shared" si="12"/>
        <v>0.62759478853693373</v>
      </c>
      <c r="W15" s="15">
        <f t="shared" si="12"/>
        <v>0.80896968060504282</v>
      </c>
      <c r="X15">
        <v>2.5</v>
      </c>
      <c r="Y15" s="15">
        <f t="shared" si="13"/>
        <v>0.6401880852791475</v>
      </c>
      <c r="Z15" s="15">
        <f t="shared" si="13"/>
        <v>0.83090371396026264</v>
      </c>
      <c r="AA15">
        <v>2</v>
      </c>
      <c r="AB15" s="15">
        <f t="shared" si="14"/>
        <v>0.66039186863768862</v>
      </c>
      <c r="AC15" s="15">
        <f t="shared" si="14"/>
        <v>0.85807962614981026</v>
      </c>
    </row>
    <row r="16" spans="1:29">
      <c r="A16" s="7">
        <v>10</v>
      </c>
      <c r="B16">
        <v>1.4E-2</v>
      </c>
      <c r="C16" s="10">
        <f t="shared" si="0"/>
        <v>0.99860107739659387</v>
      </c>
      <c r="D16" s="10">
        <f t="shared" si="1"/>
        <v>0.40723032217582777</v>
      </c>
      <c r="E16" s="10">
        <f t="shared" si="2"/>
        <v>0.10250341812790253</v>
      </c>
      <c r="F16" s="10">
        <f t="shared" si="3"/>
        <v>0.27785602274062493</v>
      </c>
      <c r="G16" s="10">
        <f t="shared" si="4"/>
        <v>-0.42522583277401793</v>
      </c>
      <c r="H16">
        <f t="shared" si="5"/>
        <v>0.96009500851161844</v>
      </c>
      <c r="I16">
        <f t="shared" si="5"/>
        <v>0.98980201390016398</v>
      </c>
      <c r="K16">
        <f t="shared" si="6"/>
        <v>0.1546300862785053</v>
      </c>
      <c r="L16">
        <f t="shared" si="6"/>
        <v>7.8328550203223477E-3</v>
      </c>
      <c r="N16">
        <v>3.25</v>
      </c>
      <c r="O16" s="10">
        <f t="shared" si="7"/>
        <v>0.49554169866606285</v>
      </c>
      <c r="P16" s="10">
        <f t="shared" si="8"/>
        <v>0.60590257919700186</v>
      </c>
      <c r="Q16" s="10">
        <f t="shared" si="9"/>
        <v>0.58599356270509162</v>
      </c>
      <c r="R16" s="10">
        <f t="shared" si="10"/>
        <v>0.72027899507590121</v>
      </c>
      <c r="S16">
        <f t="shared" si="11"/>
        <v>0.98402388858563195</v>
      </c>
      <c r="T16">
        <f t="shared" si="11"/>
        <v>0.98050078393147111</v>
      </c>
      <c r="U16">
        <v>3</v>
      </c>
      <c r="V16" s="15">
        <f t="shared" si="12"/>
        <v>0.60013305798394256</v>
      </c>
      <c r="W16" s="15">
        <f t="shared" si="12"/>
        <v>0.7522722575792784</v>
      </c>
      <c r="X16">
        <v>2.75</v>
      </c>
      <c r="Y16" s="15">
        <f t="shared" si="13"/>
        <v>0.61386298632861713</v>
      </c>
      <c r="Z16" s="15">
        <f t="shared" si="13"/>
        <v>0.78061698196913998</v>
      </c>
      <c r="AA16">
        <v>2.25</v>
      </c>
      <c r="AB16" s="15">
        <f t="shared" si="14"/>
        <v>0.63854263376104115</v>
      </c>
      <c r="AC16" s="15">
        <f t="shared" si="14"/>
        <v>0.82372509957699958</v>
      </c>
    </row>
    <row r="17" spans="1:29">
      <c r="A17" s="7">
        <v>15</v>
      </c>
      <c r="B17">
        <v>0.188</v>
      </c>
      <c r="C17" s="10">
        <f t="shared" si="0"/>
        <v>0.97221964757712676</v>
      </c>
      <c r="D17" s="10">
        <f t="shared" si="1"/>
        <v>0.36224697741331124</v>
      </c>
      <c r="E17" s="10">
        <f t="shared" si="2"/>
        <v>0.11214875320309403</v>
      </c>
      <c r="F17" s="10">
        <f t="shared" si="3"/>
        <v>0.27019143004889123</v>
      </c>
      <c r="G17" s="10">
        <f t="shared" si="4"/>
        <v>0.82256535972406652</v>
      </c>
      <c r="H17">
        <f t="shared" si="5"/>
        <v>0.94711283152850145</v>
      </c>
      <c r="I17">
        <f t="shared" si="5"/>
        <v>0.9833183920271662</v>
      </c>
      <c r="K17">
        <f t="shared" si="6"/>
        <v>3.0362009137674999E-2</v>
      </c>
      <c r="L17">
        <f t="shared" si="6"/>
        <v>5.7534116406451384E-3</v>
      </c>
      <c r="N17">
        <v>3.5</v>
      </c>
      <c r="O17" s="10">
        <f t="shared" si="7"/>
        <v>0.50099131618251924</v>
      </c>
      <c r="P17" s="10">
        <f t="shared" si="8"/>
        <v>0.61158351147376244</v>
      </c>
      <c r="Q17" s="10">
        <f t="shared" si="9"/>
        <v>0.55772058028457883</v>
      </c>
      <c r="R17" s="10">
        <f t="shared" si="10"/>
        <v>0.64930639218100339</v>
      </c>
      <c r="S17">
        <f t="shared" si="11"/>
        <v>0.98261814208932796</v>
      </c>
      <c r="T17">
        <f t="shared" si="11"/>
        <v>0.97882204724068433</v>
      </c>
      <c r="U17">
        <v>3.25</v>
      </c>
      <c r="V17" s="15">
        <f t="shared" si="12"/>
        <v>0.57186324194951066</v>
      </c>
      <c r="W17" s="15">
        <f t="shared" si="12"/>
        <v>0.68546482921625351</v>
      </c>
      <c r="X17">
        <v>3</v>
      </c>
      <c r="Y17" s="15">
        <f t="shared" si="13"/>
        <v>0.58599715680851538</v>
      </c>
      <c r="Z17" s="15">
        <f t="shared" si="13"/>
        <v>0.71886300417671745</v>
      </c>
      <c r="AA17">
        <v>2.5</v>
      </c>
      <c r="AB17" s="15">
        <f t="shared" si="14"/>
        <v>0.61308897259124695</v>
      </c>
      <c r="AC17" s="15">
        <f t="shared" si="14"/>
        <v>0.77486778832156489</v>
      </c>
    </row>
    <row r="18" spans="1:29">
      <c r="A18" s="7">
        <v>20</v>
      </c>
      <c r="B18">
        <v>0.42</v>
      </c>
      <c r="C18" s="10">
        <f t="shared" si="0"/>
        <v>0.9195930052949618</v>
      </c>
      <c r="D18" s="10">
        <f t="shared" si="1"/>
        <v>0.33917709265563611</v>
      </c>
      <c r="E18" s="10">
        <f t="shared" si="2"/>
        <v>0.44009464637118612</v>
      </c>
      <c r="F18" s="10">
        <f t="shared" si="3"/>
        <v>0.26988726422180132</v>
      </c>
      <c r="G18" s="10">
        <f t="shared" si="4"/>
        <v>1.8417646272494466</v>
      </c>
      <c r="H18">
        <f t="shared" si="5"/>
        <v>0.93441424819214358</v>
      </c>
      <c r="I18">
        <f t="shared" si="5"/>
        <v>0.91574354219861998</v>
      </c>
      <c r="K18">
        <f t="shared" si="6"/>
        <v>6.5323423515956276E-3</v>
      </c>
      <c r="L18">
        <f t="shared" si="6"/>
        <v>4.0379481278302395E-4</v>
      </c>
      <c r="N18">
        <v>3.75</v>
      </c>
      <c r="O18" s="10">
        <f t="shared" si="7"/>
        <v>0.50384623501284509</v>
      </c>
      <c r="P18" s="10">
        <f t="shared" si="8"/>
        <v>0.61154280108757497</v>
      </c>
      <c r="Q18" s="10">
        <f t="shared" si="9"/>
        <v>0.5300691236395848</v>
      </c>
      <c r="R18" s="10">
        <f t="shared" si="10"/>
        <v>0.57171254296997276</v>
      </c>
      <c r="S18">
        <f t="shared" si="11"/>
        <v>0.98128314333089972</v>
      </c>
      <c r="T18">
        <f t="shared" si="11"/>
        <v>0.97732810422590999</v>
      </c>
      <c r="U18">
        <v>3.5</v>
      </c>
      <c r="V18" s="15">
        <f t="shared" si="12"/>
        <v>0.54382361511406963</v>
      </c>
      <c r="W18" s="15">
        <f t="shared" si="12"/>
        <v>0.61097285741051888</v>
      </c>
      <c r="X18">
        <v>3.25</v>
      </c>
      <c r="Y18" s="15">
        <f t="shared" si="13"/>
        <v>0.55784245120784615</v>
      </c>
      <c r="Z18" s="15">
        <f t="shared" si="13"/>
        <v>0.64821195166877565</v>
      </c>
      <c r="AA18">
        <v>2.75</v>
      </c>
      <c r="AB18" s="15">
        <f t="shared" si="14"/>
        <v>0.58584881874113037</v>
      </c>
      <c r="AC18" s="15">
        <f t="shared" si="14"/>
        <v>0.71439270839683822</v>
      </c>
    </row>
    <row r="19" spans="1:29" ht="13.5" thickBot="1">
      <c r="A19" s="7">
        <v>30</v>
      </c>
      <c r="B19">
        <v>0.63800000000000001</v>
      </c>
      <c r="C19" s="10">
        <f t="shared" si="0"/>
        <v>0.82630442625104095</v>
      </c>
      <c r="D19" s="10">
        <f t="shared" si="1"/>
        <v>0.31607736681343868</v>
      </c>
      <c r="E19" s="10">
        <f t="shared" si="2"/>
        <v>0.6442383189570009</v>
      </c>
      <c r="F19" s="10">
        <f t="shared" si="3"/>
        <v>0.2698763253399083</v>
      </c>
      <c r="G19" s="10">
        <f t="shared" si="4"/>
        <v>-0.90612462521808368</v>
      </c>
      <c r="H19">
        <f t="shared" si="5"/>
        <v>0.90953371668119631</v>
      </c>
      <c r="I19">
        <f t="shared" si="5"/>
        <v>0.82425816122253304</v>
      </c>
      <c r="K19">
        <f t="shared" si="6"/>
        <v>0.10363418175776933</v>
      </c>
      <c r="L19">
        <f t="shared" si="6"/>
        <v>3.8916623409276646E-5</v>
      </c>
      <c r="N19">
        <v>4</v>
      </c>
      <c r="O19" s="10">
        <f t="shared" si="7"/>
        <v>0.50465125779823983</v>
      </c>
      <c r="P19" s="10">
        <f t="shared" si="8"/>
        <v>0.60650421291185097</v>
      </c>
      <c r="Q19" s="10">
        <f t="shared" si="9"/>
        <v>0.50362102049888946</v>
      </c>
      <c r="R19" s="10">
        <f t="shared" si="10"/>
        <v>0.48953049499133527</v>
      </c>
      <c r="S19">
        <f t="shared" si="11"/>
        <v>0.98001632400143213</v>
      </c>
      <c r="T19">
        <f t="shared" si="11"/>
        <v>0.9760317439915277</v>
      </c>
      <c r="U19">
        <v>3.75</v>
      </c>
      <c r="V19" s="15">
        <f t="shared" si="12"/>
        <v>0.51672737338335217</v>
      </c>
      <c r="W19" s="15">
        <f t="shared" si="12"/>
        <v>0.53095566287233442</v>
      </c>
      <c r="X19">
        <v>3.5</v>
      </c>
      <c r="Y19" s="15">
        <f t="shared" si="13"/>
        <v>0.53027458133172445</v>
      </c>
      <c r="Z19" s="15">
        <f t="shared" si="13"/>
        <v>0.57095630213921389</v>
      </c>
      <c r="AA19">
        <v>3</v>
      </c>
      <c r="AB19" s="15">
        <f t="shared" si="14"/>
        <v>0.55813200935572738</v>
      </c>
      <c r="AC19" s="15">
        <f t="shared" si="14"/>
        <v>0.6448824828873212</v>
      </c>
    </row>
    <row r="20" spans="1:29" ht="14.25" thickTop="1" thickBot="1">
      <c r="J20" s="11" t="s">
        <v>10</v>
      </c>
      <c r="K20" s="12">
        <f>SUM(K3:K19)</f>
        <v>0.52395631817423516</v>
      </c>
      <c r="L20" s="13">
        <f>SUM(L3:L19)</f>
        <v>0.16499992966258012</v>
      </c>
      <c r="N20">
        <v>4.25</v>
      </c>
      <c r="O20" s="10">
        <f t="shared" si="7"/>
        <v>0.50385069131415094</v>
      </c>
      <c r="P20" s="10">
        <f t="shared" si="8"/>
        <v>0.5971339291328519</v>
      </c>
      <c r="Q20" s="10">
        <f t="shared" si="9"/>
        <v>0.47874628191946605</v>
      </c>
      <c r="R20" s="10">
        <f t="shared" si="10"/>
        <v>0.40456276251638101</v>
      </c>
      <c r="S20">
        <f t="shared" si="11"/>
        <v>0.97881399012045467</v>
      </c>
      <c r="T20">
        <f t="shared" si="11"/>
        <v>0.97494112737374039</v>
      </c>
      <c r="U20">
        <v>4</v>
      </c>
      <c r="V20" s="15">
        <f t="shared" si="12"/>
        <v>0.49104249479086093</v>
      </c>
      <c r="W20" s="15">
        <f t="shared" si="12"/>
        <v>0.44732802456348697</v>
      </c>
      <c r="X20">
        <v>3.75</v>
      </c>
      <c r="Y20" s="15">
        <f t="shared" si="13"/>
        <v>0.50388411358022189</v>
      </c>
      <c r="Z20" s="15">
        <f t="shared" si="13"/>
        <v>0.48913314429273047</v>
      </c>
      <c r="AA20">
        <v>3.25</v>
      </c>
      <c r="AB20" s="15">
        <f t="shared" si="14"/>
        <v>0.53085966223431758</v>
      </c>
      <c r="AC20" s="15">
        <f t="shared" si="14"/>
        <v>0.56864109426075782</v>
      </c>
    </row>
    <row r="21" spans="1:29" ht="13.5" thickTop="1">
      <c r="A21" s="14">
        <v>42668</v>
      </c>
      <c r="N21">
        <v>4.5</v>
      </c>
      <c r="O21" s="10">
        <f t="shared" si="7"/>
        <v>0.50180607346038419</v>
      </c>
      <c r="P21" s="10">
        <f t="shared" si="8"/>
        <v>0.58404426654496788</v>
      </c>
      <c r="Q21" s="10">
        <f t="shared" si="9"/>
        <v>0.45565764795060126</v>
      </c>
      <c r="R21" s="10">
        <f t="shared" si="10"/>
        <v>0.31840016047594233</v>
      </c>
      <c r="S21">
        <f t="shared" si="11"/>
        <v>0.97767177534722771</v>
      </c>
      <c r="T21">
        <f t="shared" si="11"/>
        <v>0.97406037364916742</v>
      </c>
      <c r="U21">
        <v>4.25</v>
      </c>
      <c r="V21" s="15">
        <f t="shared" ref="V21:W36" si="15">(((1+O21/100)^$N21/(1+O20/100)^$N20)^(1/0.25)-1)*100</f>
        <v>0.46705393329753431</v>
      </c>
      <c r="W21" s="15">
        <f t="shared" si="15"/>
        <v>0.36178041478391876</v>
      </c>
      <c r="X21">
        <v>4</v>
      </c>
      <c r="Y21" s="15">
        <f t="shared" si="13"/>
        <v>0.4790474981597459</v>
      </c>
      <c r="Z21" s="15">
        <f t="shared" si="13"/>
        <v>0.40454510854084358</v>
      </c>
      <c r="AA21">
        <v>3.5</v>
      </c>
      <c r="AB21" s="15">
        <f t="shared" si="14"/>
        <v>0.50465777594923544</v>
      </c>
      <c r="AC21" s="15">
        <f t="shared" si="14"/>
        <v>0.4877162574969951</v>
      </c>
    </row>
    <row r="22" spans="1:29">
      <c r="N22">
        <v>4.75</v>
      </c>
      <c r="O22" s="10">
        <f t="shared" si="7"/>
        <v>0.49881083631318407</v>
      </c>
      <c r="P22" s="10">
        <f t="shared" si="8"/>
        <v>0.56779717594763568</v>
      </c>
      <c r="Q22" s="10">
        <f t="shared" si="9"/>
        <v>0.43445281814040071</v>
      </c>
      <c r="R22" s="10">
        <f t="shared" si="10"/>
        <v>0.23243931265805173</v>
      </c>
      <c r="S22">
        <f t="shared" si="11"/>
        <v>0.97658497280978074</v>
      </c>
      <c r="T22">
        <f t="shared" si="11"/>
        <v>0.9733900866774583</v>
      </c>
      <c r="U22">
        <v>4.5</v>
      </c>
      <c r="V22" s="15">
        <f t="shared" si="15"/>
        <v>0.44491182965935572</v>
      </c>
      <c r="W22" s="15">
        <f t="shared" si="15"/>
        <v>0.27579789891467588</v>
      </c>
      <c r="X22">
        <v>4.25</v>
      </c>
      <c r="Y22" s="15">
        <f t="shared" ref="Y22:Z37" si="16">(((1+O22/100)^$N22/(1+O20/100)^$N20)^(1/0.5)-1)*100</f>
        <v>0.45598227141929737</v>
      </c>
      <c r="Z22" s="15">
        <f t="shared" si="16"/>
        <v>0.31877994497402362</v>
      </c>
      <c r="AA22">
        <v>3.75</v>
      </c>
      <c r="AB22" s="15">
        <f t="shared" si="14"/>
        <v>0.47993033796647211</v>
      </c>
      <c r="AC22" s="15">
        <f t="shared" si="14"/>
        <v>0.40392041530799005</v>
      </c>
    </row>
    <row r="23" spans="1:29">
      <c r="A23" s="18" t="s">
        <v>13</v>
      </c>
      <c r="B23" s="9">
        <v>0.26987631429393377</v>
      </c>
      <c r="N23">
        <v>5</v>
      </c>
      <c r="O23" s="10">
        <f t="shared" si="7"/>
        <v>0.49510242909909907</v>
      </c>
      <c r="P23" s="10">
        <f t="shared" si="8"/>
        <v>0.54890753579305596</v>
      </c>
      <c r="Q23" s="10">
        <f t="shared" si="9"/>
        <v>0.41514695963558845</v>
      </c>
      <c r="R23" s="10">
        <f t="shared" si="10"/>
        <v>0.14789892024109719</v>
      </c>
      <c r="S23">
        <f t="shared" si="11"/>
        <v>0.97554877374541948</v>
      </c>
      <c r="T23">
        <f t="shared" si="11"/>
        <v>0.97292782554328772</v>
      </c>
      <c r="U23">
        <v>4.75</v>
      </c>
      <c r="V23" s="15">
        <f t="shared" si="15"/>
        <v>0.42466868592674345</v>
      </c>
      <c r="W23" s="15">
        <f t="shared" si="15"/>
        <v>0.19067774121739323</v>
      </c>
      <c r="X23">
        <v>4.5</v>
      </c>
      <c r="Y23" s="15">
        <f t="shared" si="16"/>
        <v>0.43478974777941826</v>
      </c>
      <c r="Z23" s="15">
        <f t="shared" si="16"/>
        <v>0.23322878433882366</v>
      </c>
      <c r="AA23">
        <v>4</v>
      </c>
      <c r="AB23" s="15">
        <f t="shared" si="14"/>
        <v>0.45691618567045289</v>
      </c>
      <c r="AC23" s="15">
        <f t="shared" si="14"/>
        <v>0.31885037644641123</v>
      </c>
    </row>
    <row r="24" spans="1:29">
      <c r="A24" s="18" t="s">
        <v>11</v>
      </c>
      <c r="B24" s="9">
        <v>-0.72319785649620727</v>
      </c>
      <c r="N24">
        <v>5.25</v>
      </c>
      <c r="O24" s="10">
        <f t="shared" si="7"/>
        <v>0.49087233595525898</v>
      </c>
      <c r="P24" s="10">
        <f t="shared" si="8"/>
        <v>0.52784625158072629</v>
      </c>
      <c r="Q24" s="10">
        <f t="shared" si="9"/>
        <v>0.39769756298506154</v>
      </c>
      <c r="R24" s="10">
        <f t="shared" si="10"/>
        <v>6.5834871418893215E-2</v>
      </c>
      <c r="S24">
        <f t="shared" si="11"/>
        <v>0.97455843510768736</v>
      </c>
      <c r="T24">
        <f t="shared" si="11"/>
        <v>0.97266852481147548</v>
      </c>
      <c r="U24">
        <v>5</v>
      </c>
      <c r="V24" s="15">
        <f t="shared" si="15"/>
        <v>0.40630785473043662</v>
      </c>
      <c r="W24" s="15">
        <f t="shared" si="15"/>
        <v>0.10754576741489608</v>
      </c>
      <c r="X24">
        <v>4.75</v>
      </c>
      <c r="Y24" s="15">
        <f t="shared" si="16"/>
        <v>0.41548785067202498</v>
      </c>
      <c r="Z24" s="15">
        <f t="shared" si="16"/>
        <v>0.14910312852149943</v>
      </c>
      <c r="AA24">
        <v>4.25</v>
      </c>
      <c r="AB24" s="15">
        <f t="shared" si="14"/>
        <v>0.43573302019070947</v>
      </c>
      <c r="AC24" s="15">
        <f t="shared" si="14"/>
        <v>0.23390563295764277</v>
      </c>
    </row>
    <row r="25" spans="1:29">
      <c r="A25" s="18" t="s">
        <v>12</v>
      </c>
      <c r="B25" s="9">
        <v>1.7369697956765437</v>
      </c>
      <c r="N25">
        <v>5.5</v>
      </c>
      <c r="O25" s="10">
        <f t="shared" si="7"/>
        <v>0.48627434940273906</v>
      </c>
      <c r="P25" s="10">
        <f t="shared" si="8"/>
        <v>0.50504317186913283</v>
      </c>
      <c r="Q25" s="10">
        <f t="shared" si="9"/>
        <v>0.38202329538980434</v>
      </c>
      <c r="R25" s="10">
        <f t="shared" si="10"/>
        <v>-1.2845732126471887E-2</v>
      </c>
      <c r="S25">
        <f t="shared" si="11"/>
        <v>0.97360939342736319</v>
      </c>
      <c r="T25">
        <f t="shared" si="11"/>
        <v>0.97260486939210433</v>
      </c>
      <c r="U25">
        <v>5.25</v>
      </c>
      <c r="V25" s="15">
        <f t="shared" si="15"/>
        <v>0.38976521524298757</v>
      </c>
      <c r="W25" s="15">
        <f t="shared" si="15"/>
        <v>2.7371540860765542E-2</v>
      </c>
      <c r="X25">
        <v>5</v>
      </c>
      <c r="Y25" s="15">
        <f t="shared" si="16"/>
        <v>0.39803619426921344</v>
      </c>
      <c r="Z25" s="15">
        <f t="shared" si="16"/>
        <v>6.745062467083951E-2</v>
      </c>
      <c r="AA25">
        <v>4.5</v>
      </c>
      <c r="AB25" s="15">
        <f t="shared" ref="AB25:AC40" si="17">(((1+O25/100)^$N25/(1+O21/100)^$N21)^(1/1)-1)*100</f>
        <v>0.41641128949678752</v>
      </c>
      <c r="AC25" s="15">
        <f t="shared" si="17"/>
        <v>0.15030540306983919</v>
      </c>
    </row>
    <row r="26" spans="1:29">
      <c r="A26" s="18" t="s">
        <v>19</v>
      </c>
      <c r="B26" s="9">
        <v>1.3672025608732505</v>
      </c>
      <c r="N26">
        <v>5.75</v>
      </c>
      <c r="O26" s="10">
        <f t="shared" si="7"/>
        <v>0.48143139903842536</v>
      </c>
      <c r="P26" s="10">
        <f t="shared" si="8"/>
        <v>0.48088983118250894</v>
      </c>
      <c r="Q26" s="10">
        <f t="shared" si="9"/>
        <v>0.36801816346003646</v>
      </c>
      <c r="R26" s="10">
        <f t="shared" si="10"/>
        <v>-8.7371560848389151E-2</v>
      </c>
      <c r="S26">
        <f t="shared" si="11"/>
        <v>0.972697338367701</v>
      </c>
      <c r="T26">
        <f t="shared" si="11"/>
        <v>0.97272762878201235</v>
      </c>
      <c r="U26">
        <v>5.5</v>
      </c>
      <c r="V26" s="15">
        <f t="shared" si="15"/>
        <v>0.37494552299763839</v>
      </c>
      <c r="W26" s="15">
        <f t="shared" si="15"/>
        <v>-4.9017586999722251E-2</v>
      </c>
      <c r="X26">
        <v>5.25</v>
      </c>
      <c r="Y26" s="15">
        <f t="shared" si="16"/>
        <v>0.38235509563688819</v>
      </c>
      <c r="Z26" s="15">
        <f t="shared" si="16"/>
        <v>-1.0830317982812865E-2</v>
      </c>
      <c r="AA26">
        <v>4.75</v>
      </c>
      <c r="AB26" s="15">
        <f t="shared" si="17"/>
        <v>0.39892010638247211</v>
      </c>
      <c r="AC26" s="15">
        <f t="shared" si="17"/>
        <v>6.9104453970081359E-2</v>
      </c>
    </row>
    <row r="27" spans="1:29">
      <c r="A27" s="18" t="s">
        <v>22</v>
      </c>
      <c r="B27" s="9">
        <f>B23+B24</f>
        <v>-0.4533215422022735</v>
      </c>
      <c r="N27">
        <v>6</v>
      </c>
      <c r="O27" s="10">
        <f t="shared" si="7"/>
        <v>0.47644118393346702</v>
      </c>
      <c r="P27" s="10">
        <f t="shared" si="8"/>
        <v>0.4557420295378769</v>
      </c>
      <c r="Q27" s="10">
        <f t="shared" si="9"/>
        <v>0.35556202664857145</v>
      </c>
      <c r="R27" s="10">
        <f t="shared" si="10"/>
        <v>-0.157094988421008</v>
      </c>
      <c r="S27">
        <f t="shared" si="11"/>
        <v>0.97181825638133179</v>
      </c>
      <c r="T27">
        <f t="shared" si="11"/>
        <v>0.97302595514439072</v>
      </c>
      <c r="U27">
        <v>5.75</v>
      </c>
      <c r="V27" s="15">
        <f t="shared" si="15"/>
        <v>0.36173461251229888</v>
      </c>
      <c r="W27" s="15">
        <f t="shared" si="15"/>
        <v>-0.12092348892267513</v>
      </c>
      <c r="X27">
        <v>5.5</v>
      </c>
      <c r="Y27" s="15">
        <f t="shared" si="16"/>
        <v>0.36833985039539385</v>
      </c>
      <c r="Z27" s="15">
        <f t="shared" si="16"/>
        <v>-8.4977006531206101E-2</v>
      </c>
      <c r="AA27">
        <v>5</v>
      </c>
      <c r="AB27" s="15">
        <f t="shared" si="17"/>
        <v>0.38318692419916367</v>
      </c>
      <c r="AC27" s="15">
        <f t="shared" si="17"/>
        <v>-8.7922362081438443E-3</v>
      </c>
    </row>
    <row r="28" spans="1:29">
      <c r="B28" s="9"/>
      <c r="N28">
        <v>6.25</v>
      </c>
      <c r="O28" s="10">
        <f t="shared" si="7"/>
        <v>0.47138081485618299</v>
      </c>
      <c r="P28" s="10">
        <f t="shared" si="8"/>
        <v>0.42992225777868143</v>
      </c>
      <c r="Q28" s="10">
        <f t="shared" si="9"/>
        <v>0.34452828553479353</v>
      </c>
      <c r="R28" s="10">
        <f t="shared" si="10"/>
        <v>-0.22148090580321167</v>
      </c>
      <c r="S28">
        <f t="shared" si="11"/>
        <v>0.97096845249168973</v>
      </c>
      <c r="T28">
        <f t="shared" si="11"/>
        <v>0.97348764934100529</v>
      </c>
      <c r="U28">
        <v>6</v>
      </c>
      <c r="V28" s="15">
        <f t="shared" si="15"/>
        <v>0.35000838521701549</v>
      </c>
      <c r="W28" s="15">
        <f t="shared" si="15"/>
        <v>-0.18776527362275308</v>
      </c>
      <c r="X28">
        <v>5.75</v>
      </c>
      <c r="Y28" s="15">
        <f t="shared" si="16"/>
        <v>0.3558713275936487</v>
      </c>
      <c r="Z28" s="15">
        <f t="shared" si="16"/>
        <v>-0.1543499746862409</v>
      </c>
      <c r="AA28">
        <v>5.25</v>
      </c>
      <c r="AB28" s="15">
        <f t="shared" si="17"/>
        <v>0.36911233810206223</v>
      </c>
      <c r="AC28" s="15">
        <f t="shared" si="17"/>
        <v>-8.2615914985040284E-2</v>
      </c>
    </row>
    <row r="29" spans="1:29">
      <c r="A29" s="18" t="s">
        <v>13</v>
      </c>
      <c r="B29" s="9">
        <v>-78.805835143132313</v>
      </c>
      <c r="N29">
        <v>6.5</v>
      </c>
      <c r="O29" s="10">
        <f t="shared" si="7"/>
        <v>0.4663106372533522</v>
      </c>
      <c r="P29" s="10">
        <f t="shared" si="8"/>
        <v>0.40372197741022831</v>
      </c>
      <c r="Q29" s="10">
        <f t="shared" si="9"/>
        <v>0.33478939558769061</v>
      </c>
      <c r="R29" s="10">
        <f t="shared" si="10"/>
        <v>-0.28009635970422408</v>
      </c>
      <c r="S29">
        <f t="shared" si="11"/>
        <v>0.97014455635168517</v>
      </c>
      <c r="T29">
        <f t="shared" si="11"/>
        <v>0.97409939866250261</v>
      </c>
      <c r="U29">
        <v>6.25</v>
      </c>
      <c r="V29" s="15">
        <f t="shared" si="15"/>
        <v>0.3396393184241342</v>
      </c>
      <c r="W29" s="15">
        <f t="shared" si="15"/>
        <v>-0.24906823374756248</v>
      </c>
      <c r="X29">
        <v>6</v>
      </c>
      <c r="Y29" s="15">
        <f t="shared" si="16"/>
        <v>0.3448237178854896</v>
      </c>
      <c r="Z29" s="15">
        <f t="shared" si="16"/>
        <v>-0.21842146153416842</v>
      </c>
      <c r="AA29">
        <v>5.5</v>
      </c>
      <c r="AB29" s="15">
        <f t="shared" si="17"/>
        <v>0.35658109533600602</v>
      </c>
      <c r="AC29" s="15">
        <f t="shared" si="17"/>
        <v>-0.15172152713184284</v>
      </c>
    </row>
    <row r="30" spans="1:29">
      <c r="A30" s="18" t="s">
        <v>11</v>
      </c>
      <c r="B30" s="9">
        <v>78.355347842657437</v>
      </c>
      <c r="N30">
        <v>6.75</v>
      </c>
      <c r="O30" s="10">
        <f t="shared" si="7"/>
        <v>0.46127737671156949</v>
      </c>
      <c r="P30" s="10">
        <f t="shared" si="8"/>
        <v>0.37740376315102964</v>
      </c>
      <c r="Q30" s="10">
        <f t="shared" si="9"/>
        <v>0.32622071847733991</v>
      </c>
      <c r="R30" s="10">
        <f t="shared" si="10"/>
        <v>-0.33260096054132759</v>
      </c>
      <c r="S30">
        <f t="shared" si="11"/>
        <v>0.96934351726952561</v>
      </c>
      <c r="T30">
        <f t="shared" si="11"/>
        <v>0.97484698962980454</v>
      </c>
      <c r="U30">
        <v>6.5</v>
      </c>
      <c r="V30" s="15">
        <f t="shared" si="15"/>
        <v>0.33050107428778119</v>
      </c>
      <c r="W30" s="15">
        <f t="shared" si="15"/>
        <v>-0.30445366846145738</v>
      </c>
      <c r="X30">
        <v>6.25</v>
      </c>
      <c r="Y30" s="15">
        <f t="shared" si="16"/>
        <v>0.33507009232021101</v>
      </c>
      <c r="Z30" s="15">
        <f t="shared" si="16"/>
        <v>-0.27676479617920746</v>
      </c>
      <c r="AA30">
        <v>5.75</v>
      </c>
      <c r="AB30" s="15">
        <f t="shared" si="17"/>
        <v>0.34547017095478694</v>
      </c>
      <c r="AC30" s="15">
        <f t="shared" si="17"/>
        <v>-0.21557615763501126</v>
      </c>
    </row>
    <row r="31" spans="1:29">
      <c r="A31" s="18" t="s">
        <v>12</v>
      </c>
      <c r="B31" s="9">
        <v>45.114682114316793</v>
      </c>
      <c r="N31">
        <v>7</v>
      </c>
      <c r="O31" s="10">
        <f t="shared" si="7"/>
        <v>0.45631672436999404</v>
      </c>
      <c r="P31" s="10">
        <f t="shared" si="8"/>
        <v>0.35120331596913701</v>
      </c>
      <c r="Q31" s="10">
        <f t="shared" si="9"/>
        <v>0.31870311258518924</v>
      </c>
      <c r="R31" s="10">
        <f t="shared" si="10"/>
        <v>-0.37873800842867666</v>
      </c>
      <c r="S31">
        <f t="shared" si="11"/>
        <v>0.96856259175065507</v>
      </c>
      <c r="T31">
        <f t="shared" si="11"/>
        <v>0.97571549887405606</v>
      </c>
      <c r="U31">
        <v>6.75</v>
      </c>
      <c r="V31" s="15">
        <f t="shared" si="15"/>
        <v>0.32247166294259166</v>
      </c>
      <c r="W31" s="15">
        <f t="shared" si="15"/>
        <v>-0.35362952068647147</v>
      </c>
      <c r="X31">
        <v>6.5</v>
      </c>
      <c r="Y31" s="15">
        <f t="shared" si="16"/>
        <v>0.32648628828815252</v>
      </c>
      <c r="Z31" s="15">
        <f t="shared" si="16"/>
        <v>-0.32904462738378992</v>
      </c>
      <c r="AA31">
        <v>6</v>
      </c>
      <c r="AB31" s="15">
        <f t="shared" si="17"/>
        <v>0.33565458416628946</v>
      </c>
      <c r="AC31" s="15">
        <f t="shared" si="17"/>
        <v>-0.27374838330366247</v>
      </c>
    </row>
    <row r="32" spans="1:29">
      <c r="A32" s="18" t="s">
        <v>20</v>
      </c>
      <c r="B32" s="9">
        <v>4.8139535475459247</v>
      </c>
      <c r="N32">
        <v>7.25</v>
      </c>
      <c r="O32" s="10">
        <f t="shared" si="7"/>
        <v>0.45145545962787381</v>
      </c>
      <c r="P32" s="10">
        <f t="shared" si="8"/>
        <v>0.32533135394518098</v>
      </c>
      <c r="Q32" s="10">
        <f t="shared" si="9"/>
        <v>0.31212457654881104</v>
      </c>
      <c r="R32" s="10">
        <f t="shared" si="10"/>
        <v>-0.4183262889750452</v>
      </c>
      <c r="S32">
        <f t="shared" si="11"/>
        <v>0.96779932621777587</v>
      </c>
      <c r="T32">
        <f t="shared" si="11"/>
        <v>0.9766894647530332</v>
      </c>
      <c r="U32">
        <v>7</v>
      </c>
      <c r="V32" s="15">
        <f t="shared" si="15"/>
        <v>0.3154355149315835</v>
      </c>
      <c r="W32" s="15">
        <f t="shared" si="15"/>
        <v>-0.3963817715521456</v>
      </c>
      <c r="X32">
        <v>6.75</v>
      </c>
      <c r="Y32" s="15">
        <f t="shared" si="16"/>
        <v>0.31895352724962134</v>
      </c>
      <c r="Z32" s="15">
        <f t="shared" si="16"/>
        <v>-0.37500793941303012</v>
      </c>
      <c r="AA32">
        <v>6.25</v>
      </c>
      <c r="AB32" s="15">
        <f t="shared" si="17"/>
        <v>0.32701148616358644</v>
      </c>
      <c r="AC32" s="15">
        <f t="shared" si="17"/>
        <v>-0.32589847188643217</v>
      </c>
    </row>
    <row r="33" spans="1:29">
      <c r="A33" s="18" t="s">
        <v>14</v>
      </c>
      <c r="B33" s="9">
        <v>213.17339565834217</v>
      </c>
      <c r="N33">
        <v>7.5</v>
      </c>
      <c r="O33" s="10">
        <f t="shared" si="7"/>
        <v>0.44671319078685684</v>
      </c>
      <c r="P33" s="10">
        <f t="shared" si="8"/>
        <v>0.29997538790554401</v>
      </c>
      <c r="Q33" s="10">
        <f t="shared" si="9"/>
        <v>0.3063811899952274</v>
      </c>
      <c r="R33" s="10">
        <f t="shared" si="10"/>
        <v>-0.45125249371190534</v>
      </c>
      <c r="S33">
        <f t="shared" si="11"/>
        <v>0.96705153688387091</v>
      </c>
      <c r="T33">
        <f t="shared" si="11"/>
        <v>0.97775304203293745</v>
      </c>
      <c r="U33">
        <v>7.25</v>
      </c>
      <c r="V33" s="15">
        <f t="shared" si="15"/>
        <v>0.30928473948117485</v>
      </c>
      <c r="W33" s="15">
        <f t="shared" si="15"/>
        <v>-0.43256653709610182</v>
      </c>
      <c r="X33">
        <v>7</v>
      </c>
      <c r="Y33" s="15">
        <f t="shared" si="16"/>
        <v>0.31236008006358951</v>
      </c>
      <c r="Z33" s="15">
        <f t="shared" si="16"/>
        <v>-0.41447579780752308</v>
      </c>
      <c r="AA33">
        <v>6.5</v>
      </c>
      <c r="AB33" s="15">
        <f t="shared" si="17"/>
        <v>0.31942293553288703</v>
      </c>
      <c r="AC33" s="15">
        <f t="shared" si="17"/>
        <v>-0.37176936974481212</v>
      </c>
    </row>
    <row r="34" spans="1:29">
      <c r="A34" s="18" t="s">
        <v>21</v>
      </c>
      <c r="B34" s="9">
        <v>25.243385153037941</v>
      </c>
      <c r="N34">
        <v>7.75</v>
      </c>
      <c r="O34" s="10">
        <f t="shared" si="7"/>
        <v>0.44210378040926485</v>
      </c>
      <c r="P34" s="10">
        <f t="shared" si="8"/>
        <v>0.27530138838389462</v>
      </c>
      <c r="Q34" s="10">
        <f t="shared" si="9"/>
        <v>0.30137754046023552</v>
      </c>
      <c r="R34" s="10">
        <f t="shared" si="10"/>
        <v>-0.47746422283118761</v>
      </c>
      <c r="S34">
        <f t="shared" si="11"/>
        <v>0.96631728822327068</v>
      </c>
      <c r="T34">
        <f t="shared" si="11"/>
        <v>0.97889014166031529</v>
      </c>
      <c r="U34">
        <v>7.5</v>
      </c>
      <c r="V34" s="15">
        <f t="shared" si="15"/>
        <v>0.3039197830760676</v>
      </c>
      <c r="W34" s="15">
        <f t="shared" si="15"/>
        <v>-0.46210281532018671</v>
      </c>
      <c r="X34">
        <v>7.25</v>
      </c>
      <c r="Y34" s="15">
        <f t="shared" si="16"/>
        <v>0.30660222541014637</v>
      </c>
      <c r="Z34" s="15">
        <f t="shared" si="16"/>
        <v>-0.44733577159784543</v>
      </c>
      <c r="AA34">
        <v>6.75</v>
      </c>
      <c r="AB34" s="15">
        <f t="shared" si="17"/>
        <v>0.3127776862311471</v>
      </c>
      <c r="AC34" s="15">
        <f t="shared" si="17"/>
        <v>-0.41117842164791751</v>
      </c>
    </row>
    <row r="35" spans="1:29">
      <c r="A35" s="18" t="s">
        <v>22</v>
      </c>
      <c r="B35" s="9">
        <f>B29+B30</f>
        <v>-0.45048730047487595</v>
      </c>
      <c r="N35">
        <v>8</v>
      </c>
      <c r="O35" s="10">
        <f t="shared" si="7"/>
        <v>0.4376365106771033</v>
      </c>
      <c r="P35" s="10">
        <f t="shared" si="8"/>
        <v>0.25145535011289155</v>
      </c>
      <c r="Q35" s="10">
        <f t="shared" si="9"/>
        <v>0.29702678195081478</v>
      </c>
      <c r="R35" s="10">
        <f t="shared" si="10"/>
        <v>-0.4969635305981015</v>
      </c>
      <c r="S35">
        <f t="shared" si="11"/>
        <v>0.96559487107921271</v>
      </c>
      <c r="T35">
        <f t="shared" si="11"/>
        <v>0.98008455737004163</v>
      </c>
      <c r="U35">
        <v>7.75</v>
      </c>
      <c r="V35" s="15">
        <f t="shared" si="15"/>
        <v>0.29924965371079804</v>
      </c>
      <c r="W35" s="15">
        <f t="shared" si="15"/>
        <v>-0.4849658344626917</v>
      </c>
      <c r="X35">
        <v>7.5</v>
      </c>
      <c r="Y35" s="15">
        <f t="shared" si="16"/>
        <v>0.30158469121275289</v>
      </c>
      <c r="Z35" s="15">
        <f t="shared" si="16"/>
        <v>-0.47353498139727224</v>
      </c>
      <c r="AA35">
        <v>7</v>
      </c>
      <c r="AB35" s="15">
        <f t="shared" si="17"/>
        <v>0.30697224094609066</v>
      </c>
      <c r="AC35" s="15">
        <f t="shared" si="17"/>
        <v>-0.44400976903135048</v>
      </c>
    </row>
    <row r="36" spans="1:29">
      <c r="N36">
        <v>8.25</v>
      </c>
      <c r="O36" s="10">
        <f t="shared" si="7"/>
        <v>0.43331703450196696</v>
      </c>
      <c r="P36" s="10">
        <f t="shared" si="8"/>
        <v>0.22856475990548475</v>
      </c>
      <c r="Q36" s="10">
        <f t="shared" si="9"/>
        <v>0.29325043634152759</v>
      </c>
      <c r="R36" s="10">
        <f t="shared" si="10"/>
        <v>-0.50980097632492516</v>
      </c>
      <c r="S36">
        <f t="shared" si="11"/>
        <v>0.96488278113623627</v>
      </c>
      <c r="T36">
        <f t="shared" si="11"/>
        <v>0.9813200806233926</v>
      </c>
      <c r="U36">
        <v>8</v>
      </c>
      <c r="V36" s="15">
        <f t="shared" si="15"/>
        <v>0.29519183764679102</v>
      </c>
      <c r="W36" s="15">
        <f t="shared" si="15"/>
        <v>-0.50118095642458504</v>
      </c>
      <c r="X36">
        <v>7.75</v>
      </c>
      <c r="Y36" s="15">
        <f t="shared" si="16"/>
        <v>0.29722072515743214</v>
      </c>
      <c r="Z36" s="15">
        <f t="shared" si="16"/>
        <v>-0.49307372573492714</v>
      </c>
      <c r="AA36">
        <v>7.25</v>
      </c>
      <c r="AB36" s="15">
        <f t="shared" si="17"/>
        <v>0.30191136559927223</v>
      </c>
      <c r="AC36" s="15">
        <f t="shared" si="17"/>
        <v>-0.47020737597068818</v>
      </c>
    </row>
    <row r="37" spans="1:29">
      <c r="N37">
        <v>8.5</v>
      </c>
      <c r="O37" s="10">
        <f t="shared" si="7"/>
        <v>0.42914815023023722</v>
      </c>
      <c r="P37" s="10">
        <f t="shared" si="8"/>
        <v>0.2067399734645754</v>
      </c>
      <c r="Q37" s="10">
        <f t="shared" si="9"/>
        <v>0.28997802192012756</v>
      </c>
      <c r="R37" s="10">
        <f t="shared" si="10"/>
        <v>-0.51607014616070046</v>
      </c>
      <c r="S37">
        <f t="shared" si="11"/>
        <v>0.96417969825095073</v>
      </c>
      <c r="T37">
        <f t="shared" si="11"/>
        <v>0.98258060514435963</v>
      </c>
      <c r="U37">
        <v>8.25</v>
      </c>
      <c r="V37" s="15">
        <f t="shared" ref="V37:W45" si="18">(((1+O37/100)^$N37/(1+O36/100)^$N36)^(1/0.25)-1)*100</f>
        <v>0.2916720051688193</v>
      </c>
      <c r="W37" s="15">
        <f t="shared" si="18"/>
        <v>-0.51081809222632835</v>
      </c>
      <c r="X37">
        <v>8</v>
      </c>
      <c r="Y37" s="15">
        <f t="shared" si="16"/>
        <v>0.29343190596660129</v>
      </c>
      <c r="Z37" s="15">
        <f t="shared" si="16"/>
        <v>-0.50599964100883632</v>
      </c>
      <c r="AA37">
        <v>7.5</v>
      </c>
      <c r="AB37" s="15">
        <f t="shared" si="17"/>
        <v>0.29750821575125208</v>
      </c>
      <c r="AC37" s="15">
        <f t="shared" si="17"/>
        <v>-0.48976863512987245</v>
      </c>
    </row>
    <row r="38" spans="1:29">
      <c r="N38">
        <v>8.75</v>
      </c>
      <c r="O38" s="10">
        <f t="shared" si="7"/>
        <v>0.42513043123441641</v>
      </c>
      <c r="P38" s="10">
        <f t="shared" si="8"/>
        <v>0.18607550635076464</v>
      </c>
      <c r="Q38" s="10">
        <f t="shared" si="9"/>
        <v>0.28714657239921182</v>
      </c>
      <c r="R38" s="10">
        <f t="shared" si="10"/>
        <v>-0.51590261317387842</v>
      </c>
      <c r="S38">
        <f t="shared" si="11"/>
        <v>0.96348446695850698</v>
      </c>
      <c r="T38">
        <f t="shared" si="11"/>
        <v>0.98385022212245332</v>
      </c>
      <c r="U38">
        <v>8.5</v>
      </c>
      <c r="V38" s="15">
        <f t="shared" si="18"/>
        <v>0.2886235781822899</v>
      </c>
      <c r="W38" s="15">
        <f t="shared" si="18"/>
        <v>-0.51398658939215691</v>
      </c>
      <c r="X38">
        <v>8.25</v>
      </c>
      <c r="Y38" s="15">
        <f t="shared" ref="Y38:Z45" si="19">(((1+O38/100)^$N38/(1+O36/100)^$N36)^(1/0.5)-1)*100</f>
        <v>0.29014778009301967</v>
      </c>
      <c r="Z38" s="15">
        <f t="shared" si="19"/>
        <v>-0.51240235342309148</v>
      </c>
      <c r="AA38">
        <v>7.75</v>
      </c>
      <c r="AB38" s="15">
        <f t="shared" si="17"/>
        <v>0.29368419027515635</v>
      </c>
      <c r="AC38" s="15">
        <f t="shared" si="17"/>
        <v>-0.50273850893344241</v>
      </c>
    </row>
    <row r="39" spans="1:29">
      <c r="N39">
        <v>9</v>
      </c>
      <c r="O39" s="10">
        <f t="shared" si="7"/>
        <v>0.42126273625027377</v>
      </c>
      <c r="P39" s="10">
        <f t="shared" si="8"/>
        <v>0.16665124405473009</v>
      </c>
      <c r="Q39" s="10">
        <f t="shared" si="9"/>
        <v>0.28470009337590968</v>
      </c>
      <c r="R39" s="10">
        <f t="shared" si="10"/>
        <v>-0.50946330529300354</v>
      </c>
      <c r="S39">
        <f t="shared" si="11"/>
        <v>0.96279607834132452</v>
      </c>
      <c r="T39">
        <f t="shared" si="11"/>
        <v>0.98511330697393595</v>
      </c>
      <c r="U39">
        <v>8.75</v>
      </c>
      <c r="V39" s="15">
        <f t="shared" si="18"/>
        <v>0.2859872140076325</v>
      </c>
      <c r="W39" s="15">
        <f t="shared" si="18"/>
        <v>-0.51083055375065189</v>
      </c>
      <c r="X39">
        <v>8.5</v>
      </c>
      <c r="Y39" s="15">
        <f t="shared" si="19"/>
        <v>0.28730538743184653</v>
      </c>
      <c r="Z39" s="15">
        <f t="shared" si="19"/>
        <v>-0.51240858408625467</v>
      </c>
      <c r="AA39">
        <v>8</v>
      </c>
      <c r="AB39" s="15">
        <f t="shared" si="17"/>
        <v>0.29036859991726782</v>
      </c>
      <c r="AC39" s="15">
        <f t="shared" si="17"/>
        <v>-0.50920416415350944</v>
      </c>
    </row>
    <row r="40" spans="1:29">
      <c r="N40">
        <v>9.25</v>
      </c>
      <c r="O40" s="10">
        <f t="shared" si="7"/>
        <v>0.41754262181975466</v>
      </c>
      <c r="P40" s="10">
        <f t="shared" si="8"/>
        <v>0.14853357584346938</v>
      </c>
      <c r="Q40" s="10">
        <f t="shared" si="9"/>
        <v>0.28258899057802495</v>
      </c>
      <c r="R40" s="10">
        <f t="shared" si="10"/>
        <v>-0.49694625262976189</v>
      </c>
      <c r="S40">
        <f t="shared" si="11"/>
        <v>0.96211365335090782</v>
      </c>
      <c r="T40">
        <f t="shared" si="11"/>
        <v>0.9863545984007922</v>
      </c>
      <c r="U40">
        <v>9</v>
      </c>
      <c r="V40" s="15">
        <f t="shared" si="18"/>
        <v>0.28371024543281109</v>
      </c>
      <c r="W40" s="15">
        <f t="shared" si="18"/>
        <v>-0.50152457107238702</v>
      </c>
      <c r="X40">
        <v>8.75</v>
      </c>
      <c r="Y40" s="15">
        <f t="shared" si="19"/>
        <v>0.28484872325795774</v>
      </c>
      <c r="Z40" s="15">
        <f t="shared" si="19"/>
        <v>-0.50617767121388102</v>
      </c>
      <c r="AA40">
        <v>8.25</v>
      </c>
      <c r="AB40" s="15">
        <f t="shared" si="17"/>
        <v>0.28749821667608533</v>
      </c>
      <c r="AC40" s="15">
        <f t="shared" si="17"/>
        <v>-0.50929006099975638</v>
      </c>
    </row>
    <row r="41" spans="1:29">
      <c r="N41">
        <v>9.5</v>
      </c>
      <c r="O41" s="10">
        <f t="shared" si="7"/>
        <v>0.41396667447273927</v>
      </c>
      <c r="P41" s="10">
        <f t="shared" si="8"/>
        <v>0.13177645679254013</v>
      </c>
      <c r="Q41" s="10">
        <f t="shared" si="9"/>
        <v>0.2807694945052206</v>
      </c>
      <c r="R41" s="10">
        <f t="shared" si="10"/>
        <v>-0.47857068754655785</v>
      </c>
      <c r="S41">
        <f t="shared" si="11"/>
        <v>0.96143642760480474</v>
      </c>
      <c r="T41">
        <f t="shared" si="11"/>
        <v>0.98755927035507451</v>
      </c>
      <c r="U41">
        <v>9.25</v>
      </c>
      <c r="V41" s="15">
        <f t="shared" si="18"/>
        <v>0.28174610601703343</v>
      </c>
      <c r="W41" s="15">
        <f t="shared" si="18"/>
        <v>-0.4862697964750029</v>
      </c>
      <c r="X41">
        <v>9</v>
      </c>
      <c r="Y41" s="15">
        <f t="shared" si="19"/>
        <v>0.28272817091621327</v>
      </c>
      <c r="Z41" s="15">
        <f t="shared" si="19"/>
        <v>-0.4938974761026893</v>
      </c>
      <c r="AA41">
        <v>8.5</v>
      </c>
      <c r="AB41" s="15">
        <f t="shared" ref="AB41:AC47" si="20">(((1+O41/100)^$N41/(1+O37/100)^$N37)^(1/1)-1)*100</f>
        <v>0.28501675305983021</v>
      </c>
      <c r="AC41" s="15">
        <f t="shared" si="20"/>
        <v>-0.50315346058690258</v>
      </c>
    </row>
    <row r="42" spans="1:29">
      <c r="N42">
        <v>9.75</v>
      </c>
      <c r="O42" s="10">
        <f t="shared" si="7"/>
        <v>0.41053077719501008</v>
      </c>
      <c r="P42" s="10">
        <f t="shared" si="8"/>
        <v>0.1164224021728657</v>
      </c>
      <c r="Q42" s="10">
        <f t="shared" si="9"/>
        <v>0.27920309863698656</v>
      </c>
      <c r="R42" s="10">
        <f t="shared" si="10"/>
        <v>-0.45457747255809267</v>
      </c>
      <c r="S42">
        <f t="shared" si="11"/>
        <v>0.96076373763252931</v>
      </c>
      <c r="T42">
        <f t="shared" si="11"/>
        <v>0.98871299740432694</v>
      </c>
      <c r="U42">
        <v>9.5</v>
      </c>
      <c r="V42" s="15">
        <f t="shared" si="18"/>
        <v>0.28005376119251135</v>
      </c>
      <c r="W42" s="15">
        <f t="shared" si="18"/>
        <v>-0.46529038187765881</v>
      </c>
      <c r="X42">
        <v>9.25</v>
      </c>
      <c r="Y42" s="15">
        <f t="shared" si="19"/>
        <v>0.28089993003479474</v>
      </c>
      <c r="Z42" s="15">
        <f t="shared" si="19"/>
        <v>-0.47578064197624226</v>
      </c>
      <c r="AA42">
        <v>8.75</v>
      </c>
      <c r="AB42" s="15">
        <f t="shared" si="20"/>
        <v>0.28287430721012363</v>
      </c>
      <c r="AC42" s="15">
        <f t="shared" si="20"/>
        <v>-0.49098031726797497</v>
      </c>
    </row>
    <row r="43" spans="1:29">
      <c r="N43">
        <v>10</v>
      </c>
      <c r="O43" s="10">
        <f t="shared" si="7"/>
        <v>0.40723032217582777</v>
      </c>
      <c r="P43" s="10">
        <f t="shared" si="8"/>
        <v>0.10250341812790253</v>
      </c>
      <c r="Q43" s="10">
        <f t="shared" si="9"/>
        <v>0.27785602274062493</v>
      </c>
      <c r="R43" s="10">
        <f t="shared" si="10"/>
        <v>-0.42522583277401793</v>
      </c>
      <c r="S43">
        <f t="shared" si="11"/>
        <v>0.96009500851161844</v>
      </c>
      <c r="T43">
        <f t="shared" si="11"/>
        <v>0.98980201390016398</v>
      </c>
      <c r="U43">
        <v>9.75</v>
      </c>
      <c r="V43" s="15">
        <f t="shared" si="18"/>
        <v>0.27859715925027118</v>
      </c>
      <c r="W43" s="15">
        <f t="shared" si="18"/>
        <v>-0.43883021426474045</v>
      </c>
      <c r="X43">
        <v>9.5</v>
      </c>
      <c r="Y43" s="15">
        <f t="shared" si="19"/>
        <v>0.27932545757669569</v>
      </c>
      <c r="Z43" s="15">
        <f t="shared" si="19"/>
        <v>-0.45206117722109695</v>
      </c>
      <c r="AA43">
        <v>9</v>
      </c>
      <c r="AB43" s="15">
        <f t="shared" si="20"/>
        <v>0.28102679981394374</v>
      </c>
      <c r="AC43" s="15">
        <f t="shared" si="20"/>
        <v>-0.4729815249040259</v>
      </c>
    </row>
    <row r="44" spans="1:29">
      <c r="N44">
        <v>10.25</v>
      </c>
      <c r="O44" s="10">
        <f t="shared" si="7"/>
        <v>0.40406037971549608</v>
      </c>
      <c r="P44" s="10">
        <f t="shared" si="8"/>
        <v>9.0041872360473008E-2</v>
      </c>
      <c r="Q44" s="10">
        <f t="shared" si="9"/>
        <v>0.27669870857895396</v>
      </c>
      <c r="R44" s="10">
        <f t="shared" si="10"/>
        <v>-0.39079037110986548</v>
      </c>
      <c r="S44">
        <f t="shared" si="11"/>
        <v>0.95942974281403182</v>
      </c>
      <c r="T44">
        <f t="shared" si="11"/>
        <v>0.99081316727453694</v>
      </c>
      <c r="U44">
        <v>10</v>
      </c>
      <c r="V44" s="15">
        <f t="shared" si="18"/>
        <v>0.27734471143181505</v>
      </c>
      <c r="W44" s="15">
        <f t="shared" si="18"/>
        <v>-0.40714993946897593</v>
      </c>
      <c r="X44">
        <v>9.75</v>
      </c>
      <c r="Y44" s="15">
        <f t="shared" si="19"/>
        <v>0.27797093338572942</v>
      </c>
      <c r="Z44" s="15">
        <f t="shared" si="19"/>
        <v>-0.4229913367458038</v>
      </c>
      <c r="AA44">
        <v>9.25</v>
      </c>
      <c r="AB44" s="15">
        <f t="shared" si="20"/>
        <v>0.27943542101636076</v>
      </c>
      <c r="AC44" s="15">
        <f t="shared" si="20"/>
        <v>-0.44938948847403903</v>
      </c>
    </row>
    <row r="45" spans="1:29">
      <c r="N45">
        <v>10.5</v>
      </c>
      <c r="O45" s="10">
        <f t="shared" si="7"/>
        <v>0.40101583142583219</v>
      </c>
      <c r="P45" s="10">
        <f t="shared" si="8"/>
        <v>7.9051308337604098E-2</v>
      </c>
      <c r="Q45" s="10">
        <f t="shared" si="9"/>
        <v>0.27570535217676079</v>
      </c>
      <c r="R45" s="10">
        <f t="shared" si="10"/>
        <v>-0.35155834591810731</v>
      </c>
      <c r="S45">
        <f t="shared" si="11"/>
        <v>0.95876751077082711</v>
      </c>
      <c r="T45">
        <f t="shared" si="11"/>
        <v>0.99173396572611772</v>
      </c>
      <c r="U45">
        <v>10.25</v>
      </c>
      <c r="V45" s="15">
        <f t="shared" si="18"/>
        <v>0.27626880669644471</v>
      </c>
      <c r="W45" s="15">
        <f t="shared" si="18"/>
        <v>-0.37052424850131382</v>
      </c>
      <c r="X45">
        <v>10</v>
      </c>
      <c r="Y45" s="15">
        <f t="shared" si="19"/>
        <v>0.27680675762118412</v>
      </c>
      <c r="Z45" s="15">
        <f t="shared" si="19"/>
        <v>-0.38883877733217886</v>
      </c>
      <c r="AA45">
        <v>9.5</v>
      </c>
      <c r="AB45" s="15">
        <f t="shared" si="20"/>
        <v>0.27806609969112106</v>
      </c>
      <c r="AC45" s="15">
        <f t="shared" si="20"/>
        <v>-0.42045499471238257</v>
      </c>
    </row>
    <row r="46" spans="1:29">
      <c r="N46">
        <v>10.75</v>
      </c>
      <c r="O46" s="10">
        <f t="shared" si="7"/>
        <v>0.39809147441196024</v>
      </c>
      <c r="P46" s="10">
        <f t="shared" si="8"/>
        <v>6.9537206331794721E-2</v>
      </c>
      <c r="Q46" s="10">
        <f t="shared" si="9"/>
        <v>0.2748534745101941</v>
      </c>
      <c r="R46" s="10">
        <f t="shared" si="10"/>
        <v>-0.30782719202757391</v>
      </c>
      <c r="S46">
        <f>EXP(-O46/100*$N46)</f>
        <v>0.95810794155712631</v>
      </c>
      <c r="T46">
        <f>EXP(-P46/100*$N46)</f>
        <v>0.99255262050944437</v>
      </c>
      <c r="U46">
        <v>10.5</v>
      </c>
      <c r="V46" s="15">
        <f>(((1+O46/100)^$N46/(1+O45/100)^$N45)^(1/0.25)-1)*100</f>
        <v>0.27534536411224497</v>
      </c>
      <c r="W46" s="15">
        <f>(((1+P46/100)^$N46/(1+P45/100)^$N45)^(1/0.25)-1)*100</f>
        <v>-0.32923940489233416</v>
      </c>
      <c r="X46">
        <v>10.25</v>
      </c>
      <c r="Y46" s="15">
        <f>(((1+O46/100)^$N46/(1+O44/100)^$N44)^(1/0.5)-1)*100</f>
        <v>0.27580708434136181</v>
      </c>
      <c r="Z46" s="15">
        <f>(((1+P46/100)^$N46/(1+P44/100)^$N44)^(1/0.5)-1)*100</f>
        <v>-0.34988396472530603</v>
      </c>
      <c r="AA46">
        <v>9.75</v>
      </c>
      <c r="AB46" s="15">
        <f t="shared" si="20"/>
        <v>0.27688900302689223</v>
      </c>
      <c r="AC46" s="15">
        <f t="shared" si="20"/>
        <v>-0.3864443575130827</v>
      </c>
    </row>
    <row r="47" spans="1:29">
      <c r="N47">
        <v>11</v>
      </c>
      <c r="O47" s="10">
        <f t="shared" si="7"/>
        <v>0.39528210193038238</v>
      </c>
      <c r="P47" s="10">
        <f t="shared" si="8"/>
        <v>6.1497694426350336E-2</v>
      </c>
      <c r="Q47" s="10">
        <f t="shared" si="9"/>
        <v>0.27412353083928681</v>
      </c>
      <c r="R47" s="10">
        <f t="shared" si="10"/>
        <v>-0.25990226743307687</v>
      </c>
      <c r="S47">
        <f>EXP(-O47/100*$N47)</f>
        <v>0.95745071559803263</v>
      </c>
      <c r="T47">
        <f>EXP(-P47/100*$N47)</f>
        <v>0.99325808300259089</v>
      </c>
      <c r="U47">
        <v>10.75</v>
      </c>
      <c r="V47" s="15">
        <f>(((1+O47/100)^$N47/(1+O46/100)^$N46)^(1/0.25)-1)*100</f>
        <v>0.27455342379296699</v>
      </c>
      <c r="W47" s="15">
        <f>(((1+P47/100)^$N47/(1+P46/100)^$N46)^(1/0.25)-1)*100</f>
        <v>-0.28359099376460417</v>
      </c>
      <c r="X47">
        <v>10.5</v>
      </c>
      <c r="Y47" s="15">
        <f>(((1+O47/100)^$N47/(1+O45/100)^$N45)^(1/0.5)-1)*100</f>
        <v>0.27494939317078693</v>
      </c>
      <c r="Z47" s="15">
        <f>(((1+P47/100)^$N47/(1+P45/100)^$N45)^(1/0.5)-1)*100</f>
        <v>-0.3064178120560701</v>
      </c>
      <c r="AA47">
        <v>10</v>
      </c>
      <c r="AB47" s="15">
        <f t="shared" si="20"/>
        <v>0.27587807109559215</v>
      </c>
      <c r="AC47" s="15">
        <f t="shared" si="20"/>
        <v>-0.34763681583578343</v>
      </c>
    </row>
    <row r="48" spans="1:29">
      <c r="O48" s="10"/>
      <c r="P48" s="10"/>
      <c r="Q48" s="10"/>
      <c r="R48" s="10"/>
    </row>
    <row r="49" spans="15:18">
      <c r="O49" s="10"/>
      <c r="P49" s="10"/>
      <c r="Q49" s="10"/>
      <c r="R49" s="10"/>
    </row>
    <row r="50" spans="15:18">
      <c r="O50" s="10"/>
      <c r="P50" s="10"/>
      <c r="Q50" s="10"/>
      <c r="R50" s="10"/>
    </row>
    <row r="51" spans="15:18">
      <c r="O51" s="10"/>
      <c r="P51" s="10"/>
      <c r="Q51" s="10"/>
      <c r="R51" s="10"/>
    </row>
    <row r="52" spans="15:18">
      <c r="O52" s="10"/>
      <c r="P52" s="10"/>
      <c r="Q52" s="10"/>
      <c r="R52" s="10"/>
    </row>
    <row r="53" spans="15:18">
      <c r="O53" s="10"/>
      <c r="P53" s="10"/>
      <c r="Q53" s="10"/>
      <c r="R53" s="10"/>
    </row>
    <row r="54" spans="15:18">
      <c r="O54" s="10"/>
      <c r="P54" s="10"/>
      <c r="Q54" s="10"/>
      <c r="R54" s="10"/>
    </row>
    <row r="55" spans="15:18">
      <c r="O55" s="10"/>
      <c r="P55" s="10"/>
      <c r="Q55" s="10"/>
      <c r="R55" s="10"/>
    </row>
    <row r="56" spans="15:18">
      <c r="O56" s="10"/>
      <c r="P56" s="10"/>
      <c r="Q56" s="10"/>
      <c r="R56" s="10"/>
    </row>
    <row r="57" spans="15:18">
      <c r="O57" s="10"/>
      <c r="P57" s="10"/>
      <c r="Q57" s="10"/>
      <c r="R57" s="10"/>
    </row>
    <row r="58" spans="15:18">
      <c r="O58" s="10"/>
      <c r="P58" s="10"/>
      <c r="Q58" s="10"/>
      <c r="R58" s="10"/>
    </row>
    <row r="59" spans="15:18">
      <c r="O59" s="10"/>
      <c r="P59" s="10"/>
      <c r="Q59" s="10"/>
      <c r="R59" s="10"/>
    </row>
    <row r="60" spans="15:18">
      <c r="O60" s="10"/>
      <c r="P60" s="10"/>
      <c r="Q60" s="10"/>
      <c r="R60" s="10"/>
    </row>
    <row r="61" spans="15:18">
      <c r="O61" s="10"/>
      <c r="P61" s="10"/>
      <c r="Q61" s="10"/>
      <c r="R61" s="10"/>
    </row>
    <row r="62" spans="15:18">
      <c r="O62" s="10"/>
      <c r="P62" s="10"/>
      <c r="Q62" s="10"/>
      <c r="R62" s="10"/>
    </row>
    <row r="63" spans="15:18">
      <c r="O63" s="10"/>
      <c r="P63" s="10"/>
      <c r="Q63" s="10"/>
      <c r="R63" s="10"/>
    </row>
    <row r="64" spans="15:18">
      <c r="O64" s="10"/>
      <c r="P64" s="10"/>
      <c r="Q64" s="10"/>
      <c r="R64" s="10"/>
    </row>
    <row r="65" spans="15:18">
      <c r="O65" s="10"/>
      <c r="P65" s="10"/>
      <c r="Q65" s="10"/>
      <c r="R65" s="10"/>
    </row>
    <row r="66" spans="15:18">
      <c r="O66" s="10"/>
      <c r="P66" s="10"/>
      <c r="Q66" s="10"/>
      <c r="R66" s="10"/>
    </row>
    <row r="67" spans="15:18">
      <c r="O67" s="10"/>
      <c r="P67" s="10"/>
      <c r="Q67" s="10"/>
      <c r="R67" s="10"/>
    </row>
    <row r="68" spans="15:18">
      <c r="O68" s="10"/>
      <c r="P68" s="10"/>
      <c r="Q68" s="10"/>
      <c r="R68" s="10"/>
    </row>
    <row r="69" spans="15:18">
      <c r="O69" s="10"/>
      <c r="P69" s="10"/>
      <c r="Q69" s="10"/>
      <c r="R69" s="10"/>
    </row>
    <row r="70" spans="15:18">
      <c r="O70" s="10"/>
      <c r="P70" s="10"/>
      <c r="Q70" s="10"/>
      <c r="R70" s="10"/>
    </row>
    <row r="71" spans="15:18">
      <c r="O71" s="10"/>
      <c r="P71" s="10"/>
      <c r="Q71" s="10"/>
      <c r="R71" s="10"/>
    </row>
    <row r="72" spans="15:18">
      <c r="O72" s="10"/>
      <c r="P72" s="10"/>
      <c r="Q72" s="10"/>
      <c r="R72" s="10"/>
    </row>
    <row r="73" spans="15:18">
      <c r="O73" s="10"/>
      <c r="P73" s="10"/>
      <c r="Q73" s="10"/>
      <c r="R73" s="10"/>
    </row>
  </sheetData>
  <mergeCells count="3">
    <mergeCell ref="V1:W1"/>
    <mergeCell ref="Y1:Z1"/>
    <mergeCell ref="AB1:AC1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PT</vt:lpstr>
      <vt:lpstr>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Barros Luís</dc:creator>
  <cp:lastModifiedBy>Jorge Barros Luís</cp:lastModifiedBy>
  <cp:lastPrinted>2004-09-03T15:39:50Z</cp:lastPrinted>
  <dcterms:created xsi:type="dcterms:W3CDTF">2002-02-19T10:07:43Z</dcterms:created>
  <dcterms:modified xsi:type="dcterms:W3CDTF">2018-11-02T00:06:40Z</dcterms:modified>
</cp:coreProperties>
</file>