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'Sheet1'!$A$1:$F$28</definedName>
  </definedNames>
  <calcPr fullCalcOnLoad="1"/>
</workbook>
</file>

<file path=xl/sharedStrings.xml><?xml version="1.0" encoding="utf-8"?>
<sst xmlns="http://schemas.openxmlformats.org/spreadsheetml/2006/main" count="49" uniqueCount="41">
  <si>
    <t>EVA</t>
  </si>
  <si>
    <t>Years</t>
  </si>
  <si>
    <t>Inome taxes</t>
  </si>
  <si>
    <t xml:space="preserve">Capital expenditure (Capex) </t>
  </si>
  <si>
    <t>Revenue</t>
  </si>
  <si>
    <t>Operational expenses</t>
  </si>
  <si>
    <t>Amortization</t>
  </si>
  <si>
    <t>Operational profit</t>
  </si>
  <si>
    <t xml:space="preserve">NOPAT </t>
  </si>
  <si>
    <t>Net Present Value (NPV)</t>
  </si>
  <si>
    <t>Weighted Average Cost of Capital (WACC)</t>
  </si>
  <si>
    <t xml:space="preserve">Invested Capital </t>
  </si>
  <si>
    <t>Cost of capital</t>
  </si>
  <si>
    <t>ROIC</t>
  </si>
  <si>
    <t>IRR</t>
  </si>
  <si>
    <t>Income tax rate</t>
  </si>
  <si>
    <t>CAPEX</t>
  </si>
  <si>
    <t>NPV of annual EVA</t>
  </si>
  <si>
    <t>Operational Profit</t>
  </si>
  <si>
    <t>Income taxes</t>
  </si>
  <si>
    <t>NOPAT</t>
  </si>
  <si>
    <t>You may see that NPV of EVAs is equal to NPV of cash flow:</t>
  </si>
  <si>
    <t>Operating Cash Earnings</t>
  </si>
  <si>
    <t>NPV</t>
  </si>
  <si>
    <t>Invested capital</t>
  </si>
  <si>
    <t>Periodic rent</t>
  </si>
  <si>
    <t>Equivalent to interest</t>
  </si>
  <si>
    <t>Depreciation (equivalent to capital reimbursement)</t>
  </si>
  <si>
    <t>Ending capital (Equivalent to final debt)</t>
  </si>
  <si>
    <t>And if you adjust accounting amortization for economic amortization, your ROIC is equal to IRR:</t>
  </si>
  <si>
    <t>WCR</t>
  </si>
  <si>
    <t>Net Operating Cash Flow</t>
  </si>
  <si>
    <t>Increase in WCR</t>
  </si>
  <si>
    <t>Operational cash expenses</t>
  </si>
  <si>
    <t>Annual depreciation rate</t>
  </si>
  <si>
    <t>Terminal value</t>
  </si>
  <si>
    <t>NPV of future NOCF</t>
  </si>
  <si>
    <t>PV of TV</t>
  </si>
  <si>
    <t>Cost of capital in €</t>
  </si>
  <si>
    <t>Total operational cash flow</t>
  </si>
  <si>
    <t>Begining Invested capital (equivalente to initial debt)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</si>
</sst>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0.0%"/>
    <numFmt numFmtId="187" formatCode="0.000%"/>
    <numFmt numFmtId="188" formatCode="0.0000%"/>
    <numFmt numFmtId="189" formatCode="0.00000%"/>
    <numFmt numFmtId="190" formatCode="0.00000"/>
    <numFmt numFmtId="191" formatCode="0.0000"/>
    <numFmt numFmtId="192" formatCode="0.000"/>
    <numFmt numFmtId="193" formatCode="#,##0.0\ &quot;€&quot;;[Red]\-#,##0.0\ &quot;€&quot;"/>
    <numFmt numFmtId="194" formatCode="#,##0\ &quot;€&quot;"/>
    <numFmt numFmtId="195" formatCode="#,##0.0\ _€"/>
    <numFmt numFmtId="196" formatCode="#,##0.0\ &quot;€&quot;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9" fontId="2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8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8" fontId="1" fillId="0" borderId="13" xfId="0" applyNumberFormat="1" applyFont="1" applyFill="1" applyBorder="1" applyAlignment="1">
      <alignment/>
    </xf>
    <xf numFmtId="186" fontId="2" fillId="0" borderId="0" xfId="58" applyNumberFormat="1" applyFont="1" applyFill="1" applyBorder="1" applyAlignment="1">
      <alignment/>
    </xf>
    <xf numFmtId="10" fontId="2" fillId="0" borderId="0" xfId="58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10" fontId="2" fillId="0" borderId="15" xfId="0" applyNumberFormat="1" applyFont="1" applyBorder="1" applyAlignment="1">
      <alignment/>
    </xf>
    <xf numFmtId="186" fontId="2" fillId="0" borderId="15" xfId="58" applyNumberFormat="1" applyFont="1" applyBorder="1" applyAlignment="1">
      <alignment/>
    </xf>
    <xf numFmtId="8" fontId="2" fillId="0" borderId="0" xfId="0" applyNumberFormat="1" applyFont="1" applyAlignment="1">
      <alignment/>
    </xf>
    <xf numFmtId="9" fontId="2" fillId="0" borderId="0" xfId="58" applyFont="1" applyAlignment="1">
      <alignment/>
    </xf>
    <xf numFmtId="9" fontId="2" fillId="0" borderId="0" xfId="0" applyNumberFormat="1" applyFont="1" applyAlignment="1">
      <alignment/>
    </xf>
    <xf numFmtId="186" fontId="41" fillId="0" borderId="0" xfId="58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8" fontId="1" fillId="0" borderId="0" xfId="0" applyNumberFormat="1" applyFont="1" applyAlignment="1">
      <alignment/>
    </xf>
    <xf numFmtId="6" fontId="2" fillId="0" borderId="14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194" fontId="2" fillId="0" borderId="11" xfId="0" applyNumberFormat="1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194" fontId="2" fillId="0" borderId="13" xfId="0" applyNumberFormat="1" applyFont="1" applyFill="1" applyBorder="1" applyAlignment="1">
      <alignment/>
    </xf>
    <xf numFmtId="194" fontId="2" fillId="0" borderId="10" xfId="0" applyNumberFormat="1" applyFont="1" applyFill="1" applyBorder="1" applyAlignment="1">
      <alignment/>
    </xf>
    <xf numFmtId="196" fontId="2" fillId="0" borderId="0" xfId="0" applyNumberFormat="1" applyFont="1" applyFill="1" applyBorder="1" applyAlignment="1">
      <alignment/>
    </xf>
    <xf numFmtId="196" fontId="2" fillId="0" borderId="11" xfId="0" applyNumberFormat="1" applyFont="1" applyFill="1" applyBorder="1" applyAlignment="1">
      <alignment/>
    </xf>
    <xf numFmtId="196" fontId="2" fillId="0" borderId="12" xfId="0" applyNumberFormat="1" applyFont="1" applyFill="1" applyBorder="1" applyAlignment="1">
      <alignment/>
    </xf>
    <xf numFmtId="196" fontId="2" fillId="0" borderId="13" xfId="0" applyNumberFormat="1" applyFont="1" applyFill="1" applyBorder="1" applyAlignment="1">
      <alignment/>
    </xf>
    <xf numFmtId="193" fontId="2" fillId="0" borderId="0" xfId="0" applyNumberFormat="1" applyFont="1" applyFill="1" applyBorder="1" applyAlignment="1">
      <alignment/>
    </xf>
    <xf numFmtId="193" fontId="2" fillId="0" borderId="12" xfId="0" applyNumberFormat="1" applyFont="1" applyFill="1" applyBorder="1" applyAlignment="1">
      <alignment/>
    </xf>
    <xf numFmtId="193" fontId="2" fillId="0" borderId="13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142" zoomScaleNormal="142" zoomScalePageLayoutView="0" workbookViewId="0" topLeftCell="A1">
      <selection activeCell="A56" sqref="A56"/>
    </sheetView>
  </sheetViews>
  <sheetFormatPr defaultColWidth="9.140625" defaultRowHeight="12.75"/>
  <cols>
    <col min="1" max="1" width="38.7109375" style="2" customWidth="1"/>
    <col min="2" max="16384" width="9.140625" style="2" customWidth="1"/>
  </cols>
  <sheetData>
    <row r="1" ht="14.25" thickBot="1">
      <c r="A1" s="16" t="s">
        <v>21</v>
      </c>
    </row>
    <row r="2" spans="1:6" ht="12.75">
      <c r="A2" s="1" t="s">
        <v>1</v>
      </c>
      <c r="B2" s="1">
        <v>0</v>
      </c>
      <c r="C2" s="1">
        <v>1</v>
      </c>
      <c r="D2" s="1">
        <v>2</v>
      </c>
      <c r="E2" s="1">
        <v>3</v>
      </c>
      <c r="F2" s="1">
        <v>4</v>
      </c>
    </row>
    <row r="3" spans="1:6" ht="12.75">
      <c r="A3" s="3" t="s">
        <v>15</v>
      </c>
      <c r="B3" s="23">
        <v>0.3</v>
      </c>
      <c r="C3" s="3"/>
      <c r="D3" s="3"/>
      <c r="E3" s="3"/>
      <c r="F3" s="3"/>
    </row>
    <row r="4" spans="1:6" ht="12.75">
      <c r="A4" s="3" t="s">
        <v>30</v>
      </c>
      <c r="B4" s="23">
        <v>0</v>
      </c>
      <c r="C4" s="3"/>
      <c r="D4" s="3"/>
      <c r="E4" s="3"/>
      <c r="F4" s="3"/>
    </row>
    <row r="5" spans="1:7" ht="12.75">
      <c r="A5" s="3" t="s">
        <v>3</v>
      </c>
      <c r="B5" s="27">
        <v>-400</v>
      </c>
      <c r="C5" s="3"/>
      <c r="D5" s="3"/>
      <c r="E5" s="3"/>
      <c r="F5" s="3"/>
      <c r="G5" s="20"/>
    </row>
    <row r="6" spans="1:7" ht="12.75">
      <c r="A6" s="3" t="s">
        <v>34</v>
      </c>
      <c r="B6" s="23">
        <v>0.25</v>
      </c>
      <c r="C6" s="3"/>
      <c r="D6" s="3"/>
      <c r="E6" s="3"/>
      <c r="F6" s="3"/>
      <c r="G6" s="20"/>
    </row>
    <row r="7" spans="1:6" ht="12.75">
      <c r="A7" s="2" t="s">
        <v>30</v>
      </c>
      <c r="B7" s="28"/>
      <c r="C7" s="28">
        <f>+$B$4*C9</f>
        <v>0</v>
      </c>
      <c r="D7" s="28">
        <f>+$B$4*D9</f>
        <v>0</v>
      </c>
      <c r="E7" s="28">
        <f>+$B$4*E9</f>
        <v>0</v>
      </c>
      <c r="F7" s="28"/>
    </row>
    <row r="8" spans="1:6" ht="12.75">
      <c r="A8" s="3" t="s">
        <v>32</v>
      </c>
      <c r="B8" s="28"/>
      <c r="C8" s="28">
        <f>+C7-B7</f>
        <v>0</v>
      </c>
      <c r="D8" s="28">
        <f>+D7-C7</f>
        <v>0</v>
      </c>
      <c r="E8" s="28">
        <f>+E7-D7</f>
        <v>0</v>
      </c>
      <c r="F8" s="28">
        <f>+F7-E7</f>
        <v>0</v>
      </c>
    </row>
    <row r="9" spans="1:6" ht="12.75">
      <c r="A9" s="4" t="s">
        <v>4</v>
      </c>
      <c r="B9" s="29"/>
      <c r="C9" s="29">
        <v>500</v>
      </c>
      <c r="D9" s="29">
        <v>500</v>
      </c>
      <c r="E9" s="29">
        <v>500</v>
      </c>
      <c r="F9" s="29">
        <v>500</v>
      </c>
    </row>
    <row r="10" spans="1:6" ht="12.75">
      <c r="A10" s="3" t="s">
        <v>33</v>
      </c>
      <c r="B10" s="28"/>
      <c r="C10" s="28">
        <v>-350</v>
      </c>
      <c r="D10" s="28">
        <v>-350</v>
      </c>
      <c r="E10" s="28">
        <v>-350</v>
      </c>
      <c r="F10" s="28">
        <v>-350</v>
      </c>
    </row>
    <row r="11" spans="1:6" ht="12.75">
      <c r="A11" s="3" t="s">
        <v>6</v>
      </c>
      <c r="B11" s="28"/>
      <c r="C11" s="28">
        <f>+B6*B5</f>
        <v>-100</v>
      </c>
      <c r="D11" s="28">
        <f>+C11</f>
        <v>-100</v>
      </c>
      <c r="E11" s="28">
        <f>+D11</f>
        <v>-100</v>
      </c>
      <c r="F11" s="28">
        <f>+E11</f>
        <v>-100</v>
      </c>
    </row>
    <row r="12" spans="1:6" ht="12.75">
      <c r="A12" s="5" t="s">
        <v>7</v>
      </c>
      <c r="B12" s="30"/>
      <c r="C12" s="30">
        <f>SUM(C9:C11)</f>
        <v>50</v>
      </c>
      <c r="D12" s="30">
        <f>SUM(D9:D11)</f>
        <v>50</v>
      </c>
      <c r="E12" s="30">
        <f>SUM(E9:E11)</f>
        <v>50</v>
      </c>
      <c r="F12" s="30">
        <f>SUM(F9:F11)</f>
        <v>50</v>
      </c>
    </row>
    <row r="13" spans="1:6" ht="12.75">
      <c r="A13" s="5" t="s">
        <v>2</v>
      </c>
      <c r="B13" s="30"/>
      <c r="C13" s="30">
        <f>+$B$3*C12</f>
        <v>15</v>
      </c>
      <c r="D13" s="30">
        <f>+$B$3*D12</f>
        <v>15</v>
      </c>
      <c r="E13" s="30">
        <f>+$B$3*E12</f>
        <v>15</v>
      </c>
      <c r="F13" s="30">
        <f>+$B$3*F12</f>
        <v>15</v>
      </c>
    </row>
    <row r="14" spans="1:6" ht="12.75">
      <c r="A14" s="5" t="s">
        <v>8</v>
      </c>
      <c r="B14" s="30"/>
      <c r="C14" s="30">
        <f>+C12-C13</f>
        <v>35</v>
      </c>
      <c r="D14" s="30">
        <f>+D12-D13</f>
        <v>35</v>
      </c>
      <c r="E14" s="30">
        <f>+E12-E13</f>
        <v>35</v>
      </c>
      <c r="F14" s="30">
        <f>+F12-F13</f>
        <v>35</v>
      </c>
    </row>
    <row r="15" spans="1:6" ht="13.5" thickBot="1">
      <c r="A15" s="6" t="s">
        <v>31</v>
      </c>
      <c r="B15" s="31">
        <f>+B5+B14-B11-B8</f>
        <v>-400</v>
      </c>
      <c r="C15" s="31">
        <f>+C5+C14-C11-C8</f>
        <v>135</v>
      </c>
      <c r="D15" s="31">
        <f>+D5+D14-D11-D8</f>
        <v>135</v>
      </c>
      <c r="E15" s="31">
        <f>+E5+E14-E11-E8</f>
        <v>135</v>
      </c>
      <c r="F15" s="31">
        <f>+F5+F14-F11-F8</f>
        <v>135</v>
      </c>
    </row>
    <row r="16" spans="1:6" ht="12.75">
      <c r="A16" s="24" t="s">
        <v>35</v>
      </c>
      <c r="B16" s="32"/>
      <c r="C16" s="32"/>
      <c r="D16" s="32"/>
      <c r="E16" s="32"/>
      <c r="F16" s="32">
        <f>-(B5-SUM(C11:F11))</f>
        <v>0</v>
      </c>
    </row>
    <row r="17" spans="1:6" ht="12.75">
      <c r="A17" s="7" t="s">
        <v>39</v>
      </c>
      <c r="B17" s="26">
        <f>+B15+B16</f>
        <v>-400</v>
      </c>
      <c r="C17" s="26">
        <f>+C15+C16</f>
        <v>135</v>
      </c>
      <c r="D17" s="26">
        <f>+D15+D16</f>
        <v>135</v>
      </c>
      <c r="E17" s="26">
        <f>+E15+E16</f>
        <v>135</v>
      </c>
      <c r="F17" s="26">
        <f>+F15+F16</f>
        <v>135</v>
      </c>
    </row>
    <row r="18" spans="1:6" ht="12.75">
      <c r="A18" s="7" t="s">
        <v>10</v>
      </c>
      <c r="B18" s="8">
        <v>0.1</v>
      </c>
      <c r="C18" s="7"/>
      <c r="D18" s="7"/>
      <c r="E18" s="7"/>
      <c r="F18" s="7"/>
    </row>
    <row r="19" spans="1:6" ht="12.75">
      <c r="A19" s="7" t="s">
        <v>36</v>
      </c>
      <c r="B19" s="10">
        <f>NPV(B18,C15:F15)+B15</f>
        <v>27.93183525715449</v>
      </c>
      <c r="C19" s="7"/>
      <c r="D19" s="7"/>
      <c r="E19" s="7"/>
      <c r="F19" s="7"/>
    </row>
    <row r="20" spans="1:6" ht="12.75">
      <c r="A20" s="7" t="s">
        <v>37</v>
      </c>
      <c r="B20" s="10">
        <f>+F16/(1+B18)^F2</f>
        <v>0</v>
      </c>
      <c r="C20" s="7"/>
      <c r="D20" s="7"/>
      <c r="E20" s="7"/>
      <c r="F20" s="7"/>
    </row>
    <row r="21" spans="1:6" ht="13.5" thickBot="1">
      <c r="A21" s="9" t="s">
        <v>9</v>
      </c>
      <c r="B21" s="25">
        <f>+B19+B20</f>
        <v>27.93183525715449</v>
      </c>
      <c r="C21" s="5"/>
      <c r="D21" s="5"/>
      <c r="E21" s="5"/>
      <c r="F21" s="5"/>
    </row>
    <row r="22" spans="1:6" ht="12.75">
      <c r="A22" s="1" t="s">
        <v>1</v>
      </c>
      <c r="B22" s="1">
        <v>0</v>
      </c>
      <c r="C22" s="1">
        <v>1</v>
      </c>
      <c r="D22" s="1">
        <v>2</v>
      </c>
      <c r="E22" s="1">
        <v>3</v>
      </c>
      <c r="F22" s="1">
        <v>4</v>
      </c>
    </row>
    <row r="23" spans="1:6" ht="12.75">
      <c r="A23" s="5" t="s">
        <v>11</v>
      </c>
      <c r="B23" s="30">
        <f>-B5</f>
        <v>400</v>
      </c>
      <c r="C23" s="30">
        <f>+B23+C11+C8</f>
        <v>300</v>
      </c>
      <c r="D23" s="30">
        <f>+C23+D11+D8</f>
        <v>200</v>
      </c>
      <c r="E23" s="30">
        <f>+D23+E11+E8</f>
        <v>100</v>
      </c>
      <c r="F23" s="30">
        <f>+E23+F11+F8</f>
        <v>0</v>
      </c>
    </row>
    <row r="24" spans="1:6" ht="12.75">
      <c r="A24" s="5" t="s">
        <v>38</v>
      </c>
      <c r="B24" s="30"/>
      <c r="C24" s="30">
        <f>+B23*$B$18</f>
        <v>40</v>
      </c>
      <c r="D24" s="30">
        <f>+C23*$B$18</f>
        <v>30</v>
      </c>
      <c r="E24" s="30">
        <f>+D23*$B$18</f>
        <v>20</v>
      </c>
      <c r="F24" s="30">
        <f>+E23*$B$18</f>
        <v>10</v>
      </c>
    </row>
    <row r="25" spans="1:7" ht="12.75">
      <c r="A25" s="5" t="s">
        <v>0</v>
      </c>
      <c r="B25" s="30"/>
      <c r="C25" s="30">
        <f>+C14-C24</f>
        <v>-5</v>
      </c>
      <c r="D25" s="30">
        <f>+D14-D24</f>
        <v>5</v>
      </c>
      <c r="E25" s="30">
        <f>+E14-E24</f>
        <v>15</v>
      </c>
      <c r="F25" s="30">
        <f>+F14-F24</f>
        <v>25</v>
      </c>
      <c r="G25" s="22"/>
    </row>
    <row r="26" spans="1:7" ht="13.5" thickBot="1">
      <c r="A26" s="11" t="s">
        <v>17</v>
      </c>
      <c r="B26" s="12">
        <f>NPV(B18,C25:F25)</f>
        <v>27.931835257154557</v>
      </c>
      <c r="C26" s="6"/>
      <c r="D26" s="6"/>
      <c r="E26" s="6"/>
      <c r="F26" s="6"/>
      <c r="G26" s="21"/>
    </row>
    <row r="27" spans="1:7" ht="12.75">
      <c r="A27" s="2" t="s">
        <v>13</v>
      </c>
      <c r="C27" s="14">
        <f>+C14/B23</f>
        <v>0.0875</v>
      </c>
      <c r="D27" s="14">
        <f>+D14/C23</f>
        <v>0.11666666666666667</v>
      </c>
      <c r="E27" s="14">
        <f>+E14/D23</f>
        <v>0.175</v>
      </c>
      <c r="F27" s="14">
        <f>+F14/E23</f>
        <v>0.35</v>
      </c>
      <c r="G27" s="15"/>
    </row>
    <row r="28" spans="1:6" ht="13.5" thickBot="1">
      <c r="A28" s="17" t="s">
        <v>14</v>
      </c>
      <c r="B28" s="18">
        <f>IRR(B17:F17)</f>
        <v>0.1318680857828709</v>
      </c>
      <c r="C28" s="19"/>
      <c r="D28" s="19"/>
      <c r="E28" s="19"/>
      <c r="F28" s="19"/>
    </row>
    <row r="31" ht="14.25" thickBot="1">
      <c r="A31" s="16" t="s">
        <v>29</v>
      </c>
    </row>
    <row r="32" spans="1:6" ht="12.75">
      <c r="A32" s="1"/>
      <c r="B32" s="1">
        <v>0</v>
      </c>
      <c r="C32" s="1">
        <v>1</v>
      </c>
      <c r="D32" s="1">
        <v>2</v>
      </c>
      <c r="E32" s="1">
        <v>3</v>
      </c>
      <c r="F32" s="1">
        <v>4</v>
      </c>
    </row>
    <row r="33" spans="1:6" ht="12.75">
      <c r="A33" s="3" t="s">
        <v>15</v>
      </c>
      <c r="B33" s="13">
        <f>+B3</f>
        <v>0.3</v>
      </c>
      <c r="C33" s="3"/>
      <c r="D33" s="3"/>
      <c r="E33" s="3"/>
      <c r="F33" s="3"/>
    </row>
    <row r="34" spans="1:6" ht="12.75">
      <c r="A34" s="3" t="s">
        <v>16</v>
      </c>
      <c r="B34" s="33">
        <f>+B5</f>
        <v>-400</v>
      </c>
      <c r="C34" s="33"/>
      <c r="D34" s="33"/>
      <c r="E34" s="33"/>
      <c r="F34" s="33"/>
    </row>
    <row r="35" spans="1:6" ht="12.75">
      <c r="A35" s="4" t="s">
        <v>4</v>
      </c>
      <c r="B35" s="34"/>
      <c r="C35" s="34">
        <f aca="true" t="shared" si="0" ref="C35:F36">+C9</f>
        <v>500</v>
      </c>
      <c r="D35" s="34">
        <f t="shared" si="0"/>
        <v>500</v>
      </c>
      <c r="E35" s="34">
        <f t="shared" si="0"/>
        <v>500</v>
      </c>
      <c r="F35" s="34">
        <f t="shared" si="0"/>
        <v>500</v>
      </c>
    </row>
    <row r="36" spans="1:6" ht="12.75">
      <c r="A36" s="3" t="s">
        <v>5</v>
      </c>
      <c r="B36" s="33"/>
      <c r="C36" s="33">
        <f t="shared" si="0"/>
        <v>-350</v>
      </c>
      <c r="D36" s="33">
        <f t="shared" si="0"/>
        <v>-350</v>
      </c>
      <c r="E36" s="33">
        <f t="shared" si="0"/>
        <v>-350</v>
      </c>
      <c r="F36" s="33">
        <f t="shared" si="0"/>
        <v>-350</v>
      </c>
    </row>
    <row r="37" spans="1:6" ht="12.75">
      <c r="A37" s="3" t="s">
        <v>6</v>
      </c>
      <c r="B37" s="33"/>
      <c r="C37" s="33">
        <f>-C55</f>
        <v>-82.25276568674423</v>
      </c>
      <c r="D37" s="33">
        <f>-D55</f>
        <v>-93.0992804482022</v>
      </c>
      <c r="E37" s="33">
        <f>-E55</f>
        <v>-105.37610434866929</v>
      </c>
      <c r="F37" s="33">
        <f>-F55</f>
        <v>-119.27184951638436</v>
      </c>
    </row>
    <row r="38" spans="1:6" ht="12.75">
      <c r="A38" s="5" t="s">
        <v>18</v>
      </c>
      <c r="B38" s="35"/>
      <c r="C38" s="35">
        <f>SUM(C35:C37)</f>
        <v>67.74723431325577</v>
      </c>
      <c r="D38" s="35">
        <f>SUM(D35:D37)</f>
        <v>56.900719551797806</v>
      </c>
      <c r="E38" s="35">
        <f>SUM(E35:E37)</f>
        <v>44.62389565133071</v>
      </c>
      <c r="F38" s="35">
        <f>SUM(F35:F37)</f>
        <v>30.728150483615636</v>
      </c>
    </row>
    <row r="39" spans="1:6" ht="12.75">
      <c r="A39" s="5" t="s">
        <v>19</v>
      </c>
      <c r="B39" s="35"/>
      <c r="C39" s="35">
        <f>+C13</f>
        <v>15</v>
      </c>
      <c r="D39" s="35">
        <f>+D13</f>
        <v>15</v>
      </c>
      <c r="E39" s="35">
        <f>+E13</f>
        <v>15</v>
      </c>
      <c r="F39" s="35">
        <f>+F13</f>
        <v>15</v>
      </c>
    </row>
    <row r="40" spans="1:6" ht="12.75">
      <c r="A40" s="5" t="s">
        <v>20</v>
      </c>
      <c r="B40" s="35"/>
      <c r="C40" s="35">
        <f>+C38-C39</f>
        <v>52.747234313255774</v>
      </c>
      <c r="D40" s="35">
        <f>+D38-D39</f>
        <v>41.900719551797806</v>
      </c>
      <c r="E40" s="35">
        <f>+E38-E39</f>
        <v>29.623895651330713</v>
      </c>
      <c r="F40" s="35">
        <f>+F38-F39</f>
        <v>15.728150483615636</v>
      </c>
    </row>
    <row r="41" spans="1:6" ht="13.5" thickBot="1">
      <c r="A41" s="6" t="s">
        <v>22</v>
      </c>
      <c r="B41" s="36">
        <f>+B34+B40-B37-B8</f>
        <v>-400</v>
      </c>
      <c r="C41" s="36">
        <f>+C34+C40-C37-C8</f>
        <v>135</v>
      </c>
      <c r="D41" s="36">
        <f>+D34+D40-D37-D8</f>
        <v>135</v>
      </c>
      <c r="E41" s="36">
        <f>+E34+E40-E37-E8</f>
        <v>135</v>
      </c>
      <c r="F41" s="36">
        <f>+F34+F40-F37-F8</f>
        <v>135</v>
      </c>
    </row>
    <row r="42" spans="1:6" ht="12.75">
      <c r="A42" s="7" t="s">
        <v>12</v>
      </c>
      <c r="B42" s="8">
        <v>0.1</v>
      </c>
      <c r="C42" s="7"/>
      <c r="D42" s="7"/>
      <c r="E42" s="7"/>
      <c r="F42" s="7"/>
    </row>
    <row r="43" spans="1:6" ht="12.75">
      <c r="A43" s="9" t="s">
        <v>23</v>
      </c>
      <c r="B43" s="10">
        <f>NPV(B42,C41:F41)+B41+(F16)/(1+B18)^F2</f>
        <v>27.93183525715449</v>
      </c>
      <c r="C43" s="5"/>
      <c r="D43" s="5"/>
      <c r="E43" s="5"/>
      <c r="F43" s="5"/>
    </row>
    <row r="44" spans="1:6" ht="12.75">
      <c r="A44" s="5" t="s">
        <v>24</v>
      </c>
      <c r="B44" s="35">
        <f>-B34</f>
        <v>400</v>
      </c>
      <c r="C44" s="35">
        <f>+B44+C37+C8</f>
        <v>317.7472343132558</v>
      </c>
      <c r="D44" s="35">
        <f>+C44+D37+D8</f>
        <v>224.64795386505358</v>
      </c>
      <c r="E44" s="35">
        <f>+D44+E37+E8</f>
        <v>119.2718495163843</v>
      </c>
      <c r="F44" s="35">
        <f>+E44+F37+F8+F16</f>
        <v>-7.105427357601002E-14</v>
      </c>
    </row>
    <row r="45" spans="1:6" ht="12.75">
      <c r="A45" s="5" t="s">
        <v>12</v>
      </c>
      <c r="B45" s="35"/>
      <c r="C45" s="35">
        <f>+B44*$B$18</f>
        <v>40</v>
      </c>
      <c r="D45" s="35">
        <f>+C44*$B$18</f>
        <v>31.77472343132558</v>
      </c>
      <c r="E45" s="35">
        <f>+D44*$B$18</f>
        <v>22.464795386505358</v>
      </c>
      <c r="F45" s="35">
        <f>+E44*$B$18</f>
        <v>11.92718495163843</v>
      </c>
    </row>
    <row r="46" spans="1:6" ht="12.75">
      <c r="A46" s="5" t="s">
        <v>0</v>
      </c>
      <c r="B46" s="35"/>
      <c r="C46" s="35">
        <f>+C40-C45</f>
        <v>12.747234313255774</v>
      </c>
      <c r="D46" s="35">
        <f>+D40-D45</f>
        <v>10.125996120472227</v>
      </c>
      <c r="E46" s="35">
        <f>+E40-E45</f>
        <v>7.159100264825355</v>
      </c>
      <c r="F46" s="35">
        <f>+F40-F45</f>
        <v>3.800965531977205</v>
      </c>
    </row>
    <row r="47" spans="1:6" ht="13.5" thickBot="1">
      <c r="A47" s="11"/>
      <c r="B47" s="12">
        <f>NPV(B42,C46:F46)+F16/(1+B18)^4</f>
        <v>27.93183525715451</v>
      </c>
      <c r="C47" s="6"/>
      <c r="D47" s="6"/>
      <c r="E47" s="6"/>
      <c r="F47" s="6"/>
    </row>
    <row r="48" spans="1:6" ht="12.75">
      <c r="A48" s="2" t="s">
        <v>13</v>
      </c>
      <c r="C48" s="14">
        <f>+C40/B44</f>
        <v>0.13186808578313944</v>
      </c>
      <c r="D48" s="14">
        <f>+D40/C44</f>
        <v>0.13186808578320894</v>
      </c>
      <c r="E48" s="14">
        <f>+E40/D44</f>
        <v>0.131868085783349</v>
      </c>
      <c r="F48" s="14">
        <f>+F40/E44</f>
        <v>0.13186808578377138</v>
      </c>
    </row>
    <row r="50" ht="13.5" thickBot="1"/>
    <row r="51" spans="1:6" ht="12.75">
      <c r="A51" s="1"/>
      <c r="B51" s="1">
        <v>0</v>
      </c>
      <c r="C51" s="1">
        <v>1</v>
      </c>
      <c r="D51" s="1">
        <v>2</v>
      </c>
      <c r="E51" s="1">
        <v>3</v>
      </c>
      <c r="F51" s="1">
        <v>4</v>
      </c>
    </row>
    <row r="52" spans="1:6" ht="12.75">
      <c r="A52" s="3" t="s">
        <v>40</v>
      </c>
      <c r="B52" s="3"/>
      <c r="C52" s="37">
        <f>-B34</f>
        <v>400</v>
      </c>
      <c r="D52" s="37">
        <f>+C56</f>
        <v>317.7472343132558</v>
      </c>
      <c r="E52" s="37">
        <f>+D56</f>
        <v>224.64795386505358</v>
      </c>
      <c r="F52" s="37">
        <f>+E56</f>
        <v>119.2718495163843</v>
      </c>
    </row>
    <row r="53" spans="1:6" ht="12.75">
      <c r="A53" s="5" t="s">
        <v>25</v>
      </c>
      <c r="B53" s="5"/>
      <c r="C53" s="38">
        <f>-PMT(B28,4,C52)</f>
        <v>134.9999999998926</v>
      </c>
      <c r="D53" s="38">
        <f>+C53</f>
        <v>134.9999999998926</v>
      </c>
      <c r="E53" s="38">
        <f>+D53</f>
        <v>134.9999999998926</v>
      </c>
      <c r="F53" s="38">
        <f>+E53</f>
        <v>134.9999999998926</v>
      </c>
    </row>
    <row r="54" spans="1:6" ht="12.75">
      <c r="A54" s="5" t="s">
        <v>26</v>
      </c>
      <c r="B54" s="5"/>
      <c r="C54" s="38">
        <f>+C52*$B$28</f>
        <v>52.74723431314836</v>
      </c>
      <c r="D54" s="38">
        <f>+D52*$B$28</f>
        <v>41.90071955169039</v>
      </c>
      <c r="E54" s="38">
        <f>+E52*$B$28</f>
        <v>29.62389565122331</v>
      </c>
      <c r="F54" s="38">
        <f>+F52*$B$28</f>
        <v>15.728150483508234</v>
      </c>
    </row>
    <row r="55" spans="1:6" ht="12.75">
      <c r="A55" s="5" t="s">
        <v>27</v>
      </c>
      <c r="B55" s="5"/>
      <c r="C55" s="38">
        <f>+C53-C54</f>
        <v>82.25276568674423</v>
      </c>
      <c r="D55" s="38">
        <f>+D53-D54</f>
        <v>93.0992804482022</v>
      </c>
      <c r="E55" s="38">
        <f>+E53-E54</f>
        <v>105.37610434866929</v>
      </c>
      <c r="F55" s="38">
        <f>+F53-F54</f>
        <v>119.27184951638436</v>
      </c>
    </row>
    <row r="56" spans="1:6" ht="13.5" thickBot="1">
      <c r="A56" s="6" t="s">
        <v>28</v>
      </c>
      <c r="B56" s="6"/>
      <c r="C56" s="39">
        <f>+C52-C55</f>
        <v>317.7472343132558</v>
      </c>
      <c r="D56" s="39">
        <f>+D52-D55</f>
        <v>224.64795386505358</v>
      </c>
      <c r="E56" s="39">
        <f>+E52-E55</f>
        <v>119.2718495163843</v>
      </c>
      <c r="F56" s="39">
        <f>+F52-F55</f>
        <v>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&amp;CEVA and NPV: Financial Performance Measures</oddHeader>
    <oddFooter>&amp;LPrepared by Joao Neves, HEC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Carvalho das Neves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Carvalho das Neves</dc:creator>
  <cp:keywords/>
  <dc:description/>
  <cp:lastModifiedBy>João Carvalho das Neves</cp:lastModifiedBy>
  <cp:lastPrinted>2005-03-09T10:14:34Z</cp:lastPrinted>
  <dcterms:created xsi:type="dcterms:W3CDTF">2003-04-13T18:23:47Z</dcterms:created>
  <dcterms:modified xsi:type="dcterms:W3CDTF">2019-11-17T19:20:05Z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0x0101006DBCEE50967BDA45BD9115280A2AEE39</vt:lpwstr>
  </property>
</Properties>
</file>