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activeTab="0"/>
  </bookViews>
  <sheets>
    <sheet name="listaDeAlunos_EI-EIEE_6-2-2020." sheetId="1" r:id="rId1"/>
    <sheet name="Part II_Breakdown" sheetId="2" r:id="rId2"/>
  </sheets>
  <definedNames/>
  <calcPr fullCalcOnLoad="1"/>
</workbook>
</file>

<file path=xl/sharedStrings.xml><?xml version="1.0" encoding="utf-8"?>
<sst xmlns="http://schemas.openxmlformats.org/spreadsheetml/2006/main" count="194" uniqueCount="69">
  <si>
    <t>Número</t>
  </si>
  <si>
    <t>Tipo de Inscrição</t>
  </si>
  <si>
    <t>Nome</t>
  </si>
  <si>
    <t>46975</t>
  </si>
  <si>
    <t>Melhoria</t>
  </si>
  <si>
    <t>JOÃO PEDRO CATARINO CAMPOS</t>
  </si>
  <si>
    <t>49909</t>
  </si>
  <si>
    <t>Época de Recurso</t>
  </si>
  <si>
    <t/>
  </si>
  <si>
    <t>ANA RITA CARNEIRO BARATA DOS SANTOS</t>
  </si>
  <si>
    <t>51383</t>
  </si>
  <si>
    <t>PEDRO ALEXANDRE FREITAS VIEIRA</t>
  </si>
  <si>
    <t>51637</t>
  </si>
  <si>
    <t>MAURÍCIO CALDEIRA E CONCEIÇÃO</t>
  </si>
  <si>
    <t>52828</t>
  </si>
  <si>
    <t>LUIZ FELIPE NOAH DA CUNHA RIGUEIRA</t>
  </si>
  <si>
    <t>52841</t>
  </si>
  <si>
    <t>PAULO AMARO DOS SANTOS</t>
  </si>
  <si>
    <t>52854</t>
  </si>
  <si>
    <t>FATIMA LUCIENE BARBOTEU CIAMBARELLA</t>
  </si>
  <si>
    <t>52862</t>
  </si>
  <si>
    <t>ANA MARGARIDA FERREIRA TAVARES</t>
  </si>
  <si>
    <t>52885</t>
  </si>
  <si>
    <t>BEATRIZ RODRIGUES DA CÂMARA PIMENTEL RAMOS</t>
  </si>
  <si>
    <t>52889</t>
  </si>
  <si>
    <t>JIANING TANG</t>
  </si>
  <si>
    <t>52890</t>
  </si>
  <si>
    <t>MARIA INÊS REBOLA SANTOS</t>
  </si>
  <si>
    <t>52899</t>
  </si>
  <si>
    <t>PIERRE-MARIE DE MENDONÇA BELLO RUAS</t>
  </si>
  <si>
    <t>52941</t>
  </si>
  <si>
    <t>TÂNIA DIAS FERNANDES</t>
  </si>
  <si>
    <t>52949</t>
  </si>
  <si>
    <t>DIOGO MEIRA DE ASSUNÇÃO TAVARES PIMENTEL</t>
  </si>
  <si>
    <t>52978</t>
  </si>
  <si>
    <t>PEDRO CABRITA GUEDES RIBEIRO</t>
  </si>
  <si>
    <t>52981</t>
  </si>
  <si>
    <t>AFONSO DINIZ MOITA</t>
  </si>
  <si>
    <t>53009</t>
  </si>
  <si>
    <t>ANDREIA FILIPA VARANDA NUNES</t>
  </si>
  <si>
    <t>53012</t>
  </si>
  <si>
    <t>LINA MARIA POVEDA URIBE</t>
  </si>
  <si>
    <t>53074</t>
  </si>
  <si>
    <t>BEATRIZ ALEXANDRE DIAS</t>
  </si>
  <si>
    <t>53079</t>
  </si>
  <si>
    <t>JOANA INÊS GASPAR SANTOS</t>
  </si>
  <si>
    <t>53107</t>
  </si>
  <si>
    <t>LUIZA VILLELA JOSE BRETAS</t>
  </si>
  <si>
    <t>53118</t>
  </si>
  <si>
    <t>VITÓRIA DA PAZ LOPES DE SÁ</t>
  </si>
  <si>
    <t>53219</t>
  </si>
  <si>
    <t>BEATRIZ GONÇALVES MARTINS</t>
  </si>
  <si>
    <t>53443</t>
  </si>
  <si>
    <t>BRUNO BRAVO FORONI</t>
  </si>
  <si>
    <t>53486</t>
  </si>
  <si>
    <t>ESANA JAQUELINA FERNANDES SILVA SOARES DE CARVALHO</t>
  </si>
  <si>
    <t>53490</t>
  </si>
  <si>
    <t>LUÍS MIGUEL TAVARES DA CUNHA ROLO</t>
  </si>
  <si>
    <t>53491</t>
  </si>
  <si>
    <t>PEDRO PARREIRA SIMÃO PORTUGAL</t>
  </si>
  <si>
    <t>Economia Internacional - MEIEE - Exame de Recurso</t>
  </si>
  <si>
    <t>Parte 1</t>
  </si>
  <si>
    <t>Parte 2</t>
  </si>
  <si>
    <t>Total</t>
  </si>
  <si>
    <t>F</t>
  </si>
  <si>
    <t>Question 1</t>
  </si>
  <si>
    <t>Question 2</t>
  </si>
  <si>
    <t>Question 3</t>
  </si>
  <si>
    <t>Media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</si>
</sst>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" fontId="2" fillId="33" borderId="12" xfId="0" applyNumberFormat="1" applyFont="1" applyFill="1" applyBorder="1" applyAlignment="1">
      <alignment/>
    </xf>
    <xf numFmtId="180" fontId="2" fillId="33" borderId="12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180" fontId="2" fillId="34" borderId="12" xfId="0" applyNumberFormat="1" applyFont="1" applyFill="1" applyBorder="1" applyAlignment="1">
      <alignment horizontal="right"/>
    </xf>
    <xf numFmtId="1" fontId="2" fillId="34" borderId="12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J2" sqref="J2"/>
    </sheetView>
  </sheetViews>
  <sheetFormatPr defaultColWidth="21.7109375" defaultRowHeight="12.75"/>
  <cols>
    <col min="1" max="1" width="7.7109375" style="15" customWidth="1"/>
    <col min="2" max="2" width="14.7109375" style="2" hidden="1" customWidth="1"/>
    <col min="3" max="3" width="56.00390625" style="2" customWidth="1"/>
    <col min="4" max="6" width="10.421875" style="2" customWidth="1"/>
    <col min="7" max="7" width="21.7109375" style="2" hidden="1" customWidth="1"/>
    <col min="8" max="8" width="0" style="3" hidden="1" customWidth="1"/>
    <col min="9" max="16384" width="21.7109375" style="3" customWidth="1"/>
  </cols>
  <sheetData>
    <row r="1" spans="1:6" ht="17.25" customHeight="1" thickBot="1">
      <c r="A1" s="27" t="s">
        <v>60</v>
      </c>
      <c r="B1" s="27"/>
      <c r="C1" s="27"/>
      <c r="D1" s="27"/>
      <c r="E1" s="1"/>
      <c r="F1" s="1"/>
    </row>
    <row r="2" spans="1:6" ht="16.5" thickTop="1">
      <c r="A2" s="4" t="s">
        <v>0</v>
      </c>
      <c r="B2" s="4" t="s">
        <v>1</v>
      </c>
      <c r="C2" s="4" t="s">
        <v>2</v>
      </c>
      <c r="D2" s="5" t="s">
        <v>61</v>
      </c>
      <c r="E2" s="5" t="s">
        <v>62</v>
      </c>
      <c r="F2" s="5" t="s">
        <v>63</v>
      </c>
    </row>
    <row r="3" spans="1:8" ht="15.75">
      <c r="A3" s="6" t="s">
        <v>36</v>
      </c>
      <c r="B3" s="7" t="s">
        <v>7</v>
      </c>
      <c r="C3" s="7" t="s">
        <v>37</v>
      </c>
      <c r="D3" s="8">
        <f>1.8+1.4+0.8+1.3</f>
        <v>5.3</v>
      </c>
      <c r="E3" s="18">
        <f>SUM('Part II_Breakdown'!D3:F3)</f>
        <v>4.25</v>
      </c>
      <c r="F3" s="17">
        <f>SUM(D3:E3)</f>
        <v>9.55</v>
      </c>
      <c r="G3" s="2">
        <f>IF(F3&lt;9.5,1,0)</f>
        <v>0</v>
      </c>
      <c r="H3" s="3">
        <f>1</f>
        <v>1</v>
      </c>
    </row>
    <row r="4" spans="1:8" ht="15.75">
      <c r="A4" s="6" t="s">
        <v>20</v>
      </c>
      <c r="B4" s="7" t="s">
        <v>7</v>
      </c>
      <c r="C4" s="7" t="s">
        <v>21</v>
      </c>
      <c r="D4" s="8">
        <f>1.7+1.2+2.2</f>
        <v>5.1</v>
      </c>
      <c r="E4" s="18">
        <f>SUM('Part II_Breakdown'!D4:F4)</f>
        <v>4.5</v>
      </c>
      <c r="F4" s="17">
        <f aca="true" t="shared" si="0" ref="F4:F28">SUM(D4:E4)</f>
        <v>9.6</v>
      </c>
      <c r="G4" s="2">
        <f aca="true" t="shared" si="1" ref="G4:G29">IF(F4&lt;9.5,1,0)</f>
        <v>0</v>
      </c>
      <c r="H4" s="3">
        <f>1</f>
        <v>1</v>
      </c>
    </row>
    <row r="5" spans="1:8" ht="15.75">
      <c r="A5" s="6" t="s">
        <v>6</v>
      </c>
      <c r="B5" s="7" t="s">
        <v>7</v>
      </c>
      <c r="C5" s="7" t="s">
        <v>9</v>
      </c>
      <c r="D5" s="8">
        <f>2.5+1.2+1.3+1.2</f>
        <v>6.2</v>
      </c>
      <c r="E5" s="18">
        <f>SUM('Part II_Breakdown'!D5:F5)</f>
        <v>5.5</v>
      </c>
      <c r="F5" s="17">
        <f t="shared" si="0"/>
        <v>11.7</v>
      </c>
      <c r="G5" s="2">
        <f t="shared" si="1"/>
        <v>0</v>
      </c>
      <c r="H5" s="3">
        <f>1</f>
        <v>1</v>
      </c>
    </row>
    <row r="6" spans="1:8" ht="15.75">
      <c r="A6" s="6" t="s">
        <v>38</v>
      </c>
      <c r="B6" s="7" t="s">
        <v>7</v>
      </c>
      <c r="C6" s="7" t="s">
        <v>39</v>
      </c>
      <c r="D6" s="8">
        <f>1.9+1.6+1.5+1.5</f>
        <v>6.5</v>
      </c>
      <c r="E6" s="18">
        <f>SUM('Part II_Breakdown'!D6:F6)</f>
        <v>3</v>
      </c>
      <c r="F6" s="17">
        <f t="shared" si="0"/>
        <v>9.5</v>
      </c>
      <c r="G6" s="2">
        <f t="shared" si="1"/>
        <v>0</v>
      </c>
      <c r="H6" s="3">
        <f>1</f>
        <v>1</v>
      </c>
    </row>
    <row r="7" spans="1:8" ht="15.75">
      <c r="A7" s="6" t="s">
        <v>42</v>
      </c>
      <c r="B7" s="7" t="s">
        <v>4</v>
      </c>
      <c r="C7" s="7" t="s">
        <v>43</v>
      </c>
      <c r="D7" s="8">
        <f>2.1+1.1+0.6+2.3</f>
        <v>6.1</v>
      </c>
      <c r="E7" s="18">
        <f>SUM('Part II_Breakdown'!D7:F7)</f>
        <v>8.5</v>
      </c>
      <c r="F7" s="17">
        <f t="shared" si="0"/>
        <v>14.6</v>
      </c>
      <c r="G7" s="2">
        <f t="shared" si="1"/>
        <v>0</v>
      </c>
      <c r="H7" s="3">
        <f>1</f>
        <v>1</v>
      </c>
    </row>
    <row r="8" spans="1:8" ht="15.75">
      <c r="A8" s="6" t="s">
        <v>50</v>
      </c>
      <c r="B8" s="7" t="s">
        <v>7</v>
      </c>
      <c r="C8" s="7" t="s">
        <v>51</v>
      </c>
      <c r="D8" s="8">
        <f>0.1+0.6+0.5+2.2</f>
        <v>3.4000000000000004</v>
      </c>
      <c r="E8" s="18">
        <f>SUM('Part II_Breakdown'!D8:F8)</f>
        <v>6.25</v>
      </c>
      <c r="F8" s="17">
        <f t="shared" si="0"/>
        <v>9.65</v>
      </c>
      <c r="G8" s="2">
        <f t="shared" si="1"/>
        <v>0</v>
      </c>
      <c r="H8" s="3">
        <f>1</f>
        <v>1</v>
      </c>
    </row>
    <row r="9" spans="1:8" ht="15.75">
      <c r="A9" s="6" t="s">
        <v>22</v>
      </c>
      <c r="B9" s="7" t="s">
        <v>7</v>
      </c>
      <c r="C9" s="7" t="s">
        <v>23</v>
      </c>
      <c r="D9" s="8">
        <f>1.6+1.3+1.6</f>
        <v>4.5</v>
      </c>
      <c r="E9" s="18">
        <f>SUM('Part II_Breakdown'!D9:F9)</f>
        <v>5</v>
      </c>
      <c r="F9" s="17">
        <f t="shared" si="0"/>
        <v>9.5</v>
      </c>
      <c r="G9" s="2">
        <f t="shared" si="1"/>
        <v>0</v>
      </c>
      <c r="H9" s="3">
        <f>1</f>
        <v>1</v>
      </c>
    </row>
    <row r="10" spans="1:8" s="24" customFormat="1" ht="15.75">
      <c r="A10" s="19" t="s">
        <v>52</v>
      </c>
      <c r="B10" s="20" t="s">
        <v>4</v>
      </c>
      <c r="C10" s="20" t="s">
        <v>53</v>
      </c>
      <c r="D10" s="21" t="s">
        <v>64</v>
      </c>
      <c r="E10" s="22" t="s">
        <v>64</v>
      </c>
      <c r="F10" s="23" t="s">
        <v>64</v>
      </c>
      <c r="G10" s="2" t="s">
        <v>64</v>
      </c>
      <c r="H10" s="3">
        <v>0</v>
      </c>
    </row>
    <row r="11" spans="1:8" s="24" customFormat="1" ht="15.75">
      <c r="A11" s="19" t="s">
        <v>32</v>
      </c>
      <c r="B11" s="20" t="s">
        <v>7</v>
      </c>
      <c r="C11" s="20" t="s">
        <v>33</v>
      </c>
      <c r="D11" s="21" t="s">
        <v>64</v>
      </c>
      <c r="E11" s="22" t="s">
        <v>64</v>
      </c>
      <c r="F11" s="23" t="s">
        <v>64</v>
      </c>
      <c r="G11" s="2" t="s">
        <v>64</v>
      </c>
      <c r="H11" s="3">
        <v>0</v>
      </c>
    </row>
    <row r="12" spans="1:8" s="24" customFormat="1" ht="15.75">
      <c r="A12" s="19" t="s">
        <v>54</v>
      </c>
      <c r="B12" s="20" t="s">
        <v>7</v>
      </c>
      <c r="C12" s="20" t="s">
        <v>55</v>
      </c>
      <c r="D12" s="21" t="s">
        <v>64</v>
      </c>
      <c r="E12" s="22" t="s">
        <v>64</v>
      </c>
      <c r="F12" s="23" t="s">
        <v>64</v>
      </c>
      <c r="G12" s="2" t="s">
        <v>64</v>
      </c>
      <c r="H12" s="3">
        <v>0</v>
      </c>
    </row>
    <row r="13" spans="1:8" s="24" customFormat="1" ht="15.75">
      <c r="A13" s="19" t="s">
        <v>18</v>
      </c>
      <c r="B13" s="20" t="s">
        <v>7</v>
      </c>
      <c r="C13" s="20" t="s">
        <v>19</v>
      </c>
      <c r="D13" s="21" t="s">
        <v>64</v>
      </c>
      <c r="E13" s="22" t="s">
        <v>64</v>
      </c>
      <c r="F13" s="23" t="s">
        <v>64</v>
      </c>
      <c r="G13" s="2" t="s">
        <v>64</v>
      </c>
      <c r="H13" s="3">
        <v>0</v>
      </c>
    </row>
    <row r="14" spans="1:8" ht="15.75">
      <c r="A14" s="6" t="s">
        <v>24</v>
      </c>
      <c r="B14" s="7" t="s">
        <v>7</v>
      </c>
      <c r="C14" s="7" t="s">
        <v>25</v>
      </c>
      <c r="D14" s="8">
        <f>0+0.3+0+0.6</f>
        <v>0.8999999999999999</v>
      </c>
      <c r="E14" s="18">
        <f>SUM('Part II_Breakdown'!D14:F14)</f>
        <v>5.25</v>
      </c>
      <c r="F14" s="17">
        <f t="shared" si="0"/>
        <v>6.15</v>
      </c>
      <c r="G14" s="2">
        <f t="shared" si="1"/>
        <v>1</v>
      </c>
      <c r="H14" s="3">
        <f>1</f>
        <v>1</v>
      </c>
    </row>
    <row r="15" spans="1:8" ht="15.75">
      <c r="A15" s="6" t="s">
        <v>44</v>
      </c>
      <c r="B15" s="7" t="s">
        <v>7</v>
      </c>
      <c r="C15" s="7" t="s">
        <v>45</v>
      </c>
      <c r="D15" s="8">
        <f>2.5+1.3+1.1+1.2</f>
        <v>6.1000000000000005</v>
      </c>
      <c r="E15" s="18">
        <f>SUM('Part II_Breakdown'!D15:F15)</f>
        <v>5.5</v>
      </c>
      <c r="F15" s="17">
        <f t="shared" si="0"/>
        <v>11.600000000000001</v>
      </c>
      <c r="G15" s="2">
        <f t="shared" si="1"/>
        <v>0</v>
      </c>
      <c r="H15" s="3">
        <f>1</f>
        <v>1</v>
      </c>
    </row>
    <row r="16" spans="1:8" ht="15.75">
      <c r="A16" s="6" t="s">
        <v>3</v>
      </c>
      <c r="B16" s="7" t="s">
        <v>4</v>
      </c>
      <c r="C16" s="7" t="s">
        <v>5</v>
      </c>
      <c r="D16" s="8">
        <f>1.5+1.8+1+1.6</f>
        <v>5.9</v>
      </c>
      <c r="E16" s="18">
        <f>SUM('Part II_Breakdown'!D16:F16)</f>
        <v>8</v>
      </c>
      <c r="F16" s="17">
        <f t="shared" si="0"/>
        <v>13.9</v>
      </c>
      <c r="G16" s="2">
        <f t="shared" si="1"/>
        <v>0</v>
      </c>
      <c r="H16" s="3">
        <f>1</f>
        <v>1</v>
      </c>
    </row>
    <row r="17" spans="1:8" ht="15.75">
      <c r="A17" s="6" t="s">
        <v>40</v>
      </c>
      <c r="B17" s="7" t="s">
        <v>7</v>
      </c>
      <c r="C17" s="7" t="s">
        <v>41</v>
      </c>
      <c r="D17" s="8">
        <f>0.3+0</f>
        <v>0.3</v>
      </c>
      <c r="E17" s="18">
        <f>SUM('Part II_Breakdown'!D17:F17)</f>
        <v>1</v>
      </c>
      <c r="F17" s="17">
        <f t="shared" si="0"/>
        <v>1.3</v>
      </c>
      <c r="G17" s="2">
        <f t="shared" si="1"/>
        <v>1</v>
      </c>
      <c r="H17" s="3">
        <f>1</f>
        <v>1</v>
      </c>
    </row>
    <row r="18" spans="1:8" ht="15.75">
      <c r="A18" s="6" t="s">
        <v>56</v>
      </c>
      <c r="B18" s="7" t="s">
        <v>7</v>
      </c>
      <c r="C18" s="7" t="s">
        <v>57</v>
      </c>
      <c r="D18" s="8">
        <f>0.1+0</f>
        <v>0.1</v>
      </c>
      <c r="E18" s="18">
        <f>SUM('Part II_Breakdown'!D18:F18)</f>
        <v>3.5</v>
      </c>
      <c r="F18" s="17">
        <f t="shared" si="0"/>
        <v>3.6</v>
      </c>
      <c r="G18" s="2">
        <f t="shared" si="1"/>
        <v>1</v>
      </c>
      <c r="H18" s="3">
        <f>1</f>
        <v>1</v>
      </c>
    </row>
    <row r="19" spans="1:8" ht="15.75">
      <c r="A19" s="6" t="s">
        <v>14</v>
      </c>
      <c r="B19" s="7" t="s">
        <v>7</v>
      </c>
      <c r="C19" s="7" t="s">
        <v>15</v>
      </c>
      <c r="D19" s="8">
        <f>1.7+0.6+0.7</f>
        <v>3</v>
      </c>
      <c r="E19" s="18">
        <f>SUM('Part II_Breakdown'!D19:F19)</f>
        <v>2</v>
      </c>
      <c r="F19" s="17">
        <f t="shared" si="0"/>
        <v>5</v>
      </c>
      <c r="G19" s="2">
        <f t="shared" si="1"/>
        <v>1</v>
      </c>
      <c r="H19" s="3">
        <f>1</f>
        <v>1</v>
      </c>
    </row>
    <row r="20" spans="1:8" ht="15.75">
      <c r="A20" s="6" t="s">
        <v>46</v>
      </c>
      <c r="B20" s="7" t="s">
        <v>4</v>
      </c>
      <c r="C20" s="7" t="s">
        <v>47</v>
      </c>
      <c r="D20" s="8">
        <f>1.9+1.3+1.1+1.7</f>
        <v>6.000000000000001</v>
      </c>
      <c r="E20" s="18">
        <f>SUM('Part II_Breakdown'!D20:F20)</f>
        <v>7.5</v>
      </c>
      <c r="F20" s="17">
        <f t="shared" si="0"/>
        <v>13.5</v>
      </c>
      <c r="G20" s="2">
        <f t="shared" si="1"/>
        <v>0</v>
      </c>
      <c r="H20" s="3">
        <f>1</f>
        <v>1</v>
      </c>
    </row>
    <row r="21" spans="1:8" ht="15.75">
      <c r="A21" s="6" t="s">
        <v>26</v>
      </c>
      <c r="B21" s="7" t="s">
        <v>7</v>
      </c>
      <c r="C21" s="7" t="s">
        <v>27</v>
      </c>
      <c r="D21" s="8">
        <f>1.8+1.2+1+1.7</f>
        <v>5.7</v>
      </c>
      <c r="E21" s="18">
        <f>SUM('Part II_Breakdown'!D21:F21)</f>
        <v>8</v>
      </c>
      <c r="F21" s="17">
        <f t="shared" si="0"/>
        <v>13.7</v>
      </c>
      <c r="G21" s="2">
        <f t="shared" si="1"/>
        <v>0</v>
      </c>
      <c r="H21" s="3">
        <f>1</f>
        <v>1</v>
      </c>
    </row>
    <row r="22" spans="1:8" ht="15.75">
      <c r="A22" s="6" t="s">
        <v>12</v>
      </c>
      <c r="B22" s="7" t="s">
        <v>7</v>
      </c>
      <c r="C22" s="7" t="s">
        <v>13</v>
      </c>
      <c r="D22" s="8">
        <f>0+1.2+1.3+0.7</f>
        <v>3.2</v>
      </c>
      <c r="E22" s="18">
        <f>SUM('Part II_Breakdown'!D22:F22)</f>
        <v>6.5</v>
      </c>
      <c r="F22" s="17">
        <f t="shared" si="0"/>
        <v>9.7</v>
      </c>
      <c r="G22" s="2">
        <f t="shared" si="1"/>
        <v>0</v>
      </c>
      <c r="H22" s="3">
        <f>1</f>
        <v>1</v>
      </c>
    </row>
    <row r="23" spans="1:8" ht="15.75">
      <c r="A23" s="6" t="s">
        <v>16</v>
      </c>
      <c r="B23" s="7" t="s">
        <v>7</v>
      </c>
      <c r="C23" s="7" t="s">
        <v>17</v>
      </c>
      <c r="D23" s="8">
        <f>1.5+1+1+0.1</f>
        <v>3.6</v>
      </c>
      <c r="E23" s="18">
        <f>SUM('Part II_Breakdown'!D23:F23)</f>
        <v>0.5</v>
      </c>
      <c r="F23" s="17">
        <f t="shared" si="0"/>
        <v>4.1</v>
      </c>
      <c r="G23" s="2">
        <f t="shared" si="1"/>
        <v>1</v>
      </c>
      <c r="H23" s="3">
        <f>1</f>
        <v>1</v>
      </c>
    </row>
    <row r="24" spans="1:8" ht="15.75">
      <c r="A24" s="6" t="s">
        <v>10</v>
      </c>
      <c r="B24" s="7" t="s">
        <v>4</v>
      </c>
      <c r="C24" s="7" t="s">
        <v>11</v>
      </c>
      <c r="D24" s="8">
        <f>1.3+1.7+1.2+0.3</f>
        <v>4.5</v>
      </c>
      <c r="E24" s="18">
        <f>SUM('Part II_Breakdown'!D24:F24)</f>
        <v>7.75</v>
      </c>
      <c r="F24" s="17">
        <f t="shared" si="0"/>
        <v>12.25</v>
      </c>
      <c r="G24" s="2">
        <f t="shared" si="1"/>
        <v>0</v>
      </c>
      <c r="H24" s="3">
        <f>1</f>
        <v>1</v>
      </c>
    </row>
    <row r="25" spans="1:8" ht="15.75">
      <c r="A25" s="6" t="s">
        <v>34</v>
      </c>
      <c r="B25" s="7" t="s">
        <v>4</v>
      </c>
      <c r="C25" s="7" t="s">
        <v>35</v>
      </c>
      <c r="D25" s="8">
        <f>1.9+1.8+1.7+1.8</f>
        <v>7.2</v>
      </c>
      <c r="E25" s="18">
        <f>SUM('Part II_Breakdown'!D25:F25)</f>
        <v>8</v>
      </c>
      <c r="F25" s="17">
        <f t="shared" si="0"/>
        <v>15.2</v>
      </c>
      <c r="G25" s="2">
        <f t="shared" si="1"/>
        <v>0</v>
      </c>
      <c r="H25" s="3">
        <f>1</f>
        <v>1</v>
      </c>
    </row>
    <row r="26" spans="1:8" s="24" customFormat="1" ht="15.75">
      <c r="A26" s="19" t="s">
        <v>58</v>
      </c>
      <c r="B26" s="20" t="s">
        <v>7</v>
      </c>
      <c r="C26" s="20" t="s">
        <v>59</v>
      </c>
      <c r="D26" s="21" t="s">
        <v>64</v>
      </c>
      <c r="E26" s="22" t="s">
        <v>64</v>
      </c>
      <c r="F26" s="23" t="s">
        <v>64</v>
      </c>
      <c r="G26" s="26" t="s">
        <v>64</v>
      </c>
      <c r="H26" s="3">
        <v>0</v>
      </c>
    </row>
    <row r="27" spans="1:8" ht="15.75">
      <c r="A27" s="6" t="s">
        <v>28</v>
      </c>
      <c r="B27" s="7" t="s">
        <v>7</v>
      </c>
      <c r="C27" s="7" t="s">
        <v>29</v>
      </c>
      <c r="D27" s="8">
        <f>1.9+0.6+0.9+0.1</f>
        <v>3.5</v>
      </c>
      <c r="E27" s="18">
        <f>SUM('Part II_Breakdown'!D27:F27)</f>
        <v>9.25</v>
      </c>
      <c r="F27" s="17">
        <f t="shared" si="0"/>
        <v>12.75</v>
      </c>
      <c r="G27" s="2">
        <f t="shared" si="1"/>
        <v>0</v>
      </c>
      <c r="H27" s="3">
        <f>1</f>
        <v>1</v>
      </c>
    </row>
    <row r="28" spans="1:8" ht="15.75">
      <c r="A28" s="6" t="s">
        <v>30</v>
      </c>
      <c r="B28" s="7" t="s">
        <v>7</v>
      </c>
      <c r="C28" s="7" t="s">
        <v>31</v>
      </c>
      <c r="D28" s="8">
        <f>1.2+1.2+1.1+0.4</f>
        <v>3.9</v>
      </c>
      <c r="E28" s="18">
        <f>SUM('Part II_Breakdown'!D28:F28)</f>
        <v>3.5</v>
      </c>
      <c r="F28" s="17">
        <f t="shared" si="0"/>
        <v>7.4</v>
      </c>
      <c r="G28" s="2">
        <f t="shared" si="1"/>
        <v>1</v>
      </c>
      <c r="H28" s="3">
        <f>1</f>
        <v>1</v>
      </c>
    </row>
    <row r="29" spans="1:8" ht="16.5" thickBot="1">
      <c r="A29" s="10" t="s">
        <v>48</v>
      </c>
      <c r="B29" s="11" t="s">
        <v>4</v>
      </c>
      <c r="C29" s="11" t="s">
        <v>49</v>
      </c>
      <c r="D29" s="12">
        <f>2.5+2.5+2.3</f>
        <v>7.3</v>
      </c>
      <c r="E29" s="18">
        <f>SUM('Part II_Breakdown'!D29:F29)</f>
        <v>6.25</v>
      </c>
      <c r="F29" s="17">
        <f>SUM(D29:E29)</f>
        <v>13.55</v>
      </c>
      <c r="G29" s="2">
        <f t="shared" si="1"/>
        <v>0</v>
      </c>
      <c r="H29" s="3">
        <f>1</f>
        <v>1</v>
      </c>
    </row>
    <row r="30" ht="16.5" thickTop="1">
      <c r="A30" s="14" t="s">
        <v>8</v>
      </c>
    </row>
    <row r="31" spans="1:6" ht="15.75">
      <c r="A31" s="14"/>
      <c r="C31" s="2" t="s">
        <v>68</v>
      </c>
      <c r="F31" s="25">
        <f>AVERAGE(F3:F28)</f>
        <v>9.726190476190473</v>
      </c>
    </row>
    <row r="32" ht="15.75">
      <c r="A32" s="14"/>
    </row>
    <row r="33" ht="15.75">
      <c r="A33" s="14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F17" sqref="F17"/>
    </sheetView>
  </sheetViews>
  <sheetFormatPr defaultColWidth="20.8515625" defaultRowHeight="12.75"/>
  <cols>
    <col min="1" max="2" width="20.8515625" style="0" customWidth="1"/>
    <col min="3" max="3" width="61.8515625" style="0" customWidth="1"/>
  </cols>
  <sheetData>
    <row r="2" spans="4:6" s="16" customFormat="1" ht="15.75">
      <c r="D2" s="16" t="s">
        <v>65</v>
      </c>
      <c r="E2" s="16" t="s">
        <v>66</v>
      </c>
      <c r="F2" s="16" t="s">
        <v>67</v>
      </c>
    </row>
    <row r="3" spans="1:7" s="3" customFormat="1" ht="15.75">
      <c r="A3" s="6" t="s">
        <v>36</v>
      </c>
      <c r="B3" s="7" t="s">
        <v>7</v>
      </c>
      <c r="C3" s="7" t="s">
        <v>37</v>
      </c>
      <c r="D3" s="8">
        <v>0.25</v>
      </c>
      <c r="E3" s="9">
        <v>1.5</v>
      </c>
      <c r="F3" s="9">
        <v>2.5</v>
      </c>
      <c r="G3" s="2"/>
    </row>
    <row r="4" spans="1:7" s="3" customFormat="1" ht="15.75">
      <c r="A4" s="6" t="s">
        <v>20</v>
      </c>
      <c r="B4" s="7" t="s">
        <v>7</v>
      </c>
      <c r="C4" s="7" t="s">
        <v>21</v>
      </c>
      <c r="D4" s="8">
        <v>2.75</v>
      </c>
      <c r="E4" s="9">
        <v>0.25</v>
      </c>
      <c r="F4" s="9">
        <v>1.5</v>
      </c>
      <c r="G4" s="2"/>
    </row>
    <row r="5" spans="1:7" s="3" customFormat="1" ht="15.75">
      <c r="A5" s="6" t="s">
        <v>6</v>
      </c>
      <c r="B5" s="7" t="s">
        <v>7</v>
      </c>
      <c r="C5" s="7" t="s">
        <v>9</v>
      </c>
      <c r="D5" s="8">
        <v>3</v>
      </c>
      <c r="E5" s="9">
        <v>1.5</v>
      </c>
      <c r="F5" s="9">
        <v>1</v>
      </c>
      <c r="G5" s="2"/>
    </row>
    <row r="6" spans="1:7" s="3" customFormat="1" ht="15.75">
      <c r="A6" s="6" t="s">
        <v>38</v>
      </c>
      <c r="B6" s="7" t="s">
        <v>7</v>
      </c>
      <c r="C6" s="7" t="s">
        <v>39</v>
      </c>
      <c r="D6" s="8">
        <v>1.5</v>
      </c>
      <c r="E6" s="9">
        <v>1.5</v>
      </c>
      <c r="F6" s="9">
        <v>0</v>
      </c>
      <c r="G6" s="2"/>
    </row>
    <row r="7" spans="1:7" s="3" customFormat="1" ht="15.75">
      <c r="A7" s="6" t="s">
        <v>42</v>
      </c>
      <c r="B7" s="7" t="s">
        <v>4</v>
      </c>
      <c r="C7" s="7" t="s">
        <v>43</v>
      </c>
      <c r="D7" s="8">
        <v>4</v>
      </c>
      <c r="E7" s="9">
        <v>2.5</v>
      </c>
      <c r="F7" s="9">
        <v>2</v>
      </c>
      <c r="G7" s="2"/>
    </row>
    <row r="8" spans="1:7" s="3" customFormat="1" ht="15.75">
      <c r="A8" s="6" t="s">
        <v>50</v>
      </c>
      <c r="B8" s="7" t="s">
        <v>7</v>
      </c>
      <c r="C8" s="7" t="s">
        <v>51</v>
      </c>
      <c r="D8" s="8">
        <v>3.25</v>
      </c>
      <c r="E8" s="9">
        <v>2</v>
      </c>
      <c r="F8" s="9">
        <v>1</v>
      </c>
      <c r="G8" s="2"/>
    </row>
    <row r="9" spans="1:7" s="3" customFormat="1" ht="15.75">
      <c r="A9" s="6" t="s">
        <v>22</v>
      </c>
      <c r="B9" s="7" t="s">
        <v>7</v>
      </c>
      <c r="C9" s="7" t="s">
        <v>23</v>
      </c>
      <c r="D9" s="8">
        <v>3</v>
      </c>
      <c r="E9" s="9">
        <v>1</v>
      </c>
      <c r="F9" s="9">
        <v>1</v>
      </c>
      <c r="G9" s="2"/>
    </row>
    <row r="10" spans="1:7" s="3" customFormat="1" ht="15.75">
      <c r="A10" s="6" t="s">
        <v>52</v>
      </c>
      <c r="B10" s="7" t="s">
        <v>4</v>
      </c>
      <c r="C10" s="7" t="s">
        <v>53</v>
      </c>
      <c r="D10" s="8"/>
      <c r="E10" s="9"/>
      <c r="F10" s="9"/>
      <c r="G10" s="2"/>
    </row>
    <row r="11" spans="1:7" s="3" customFormat="1" ht="15.75">
      <c r="A11" s="6" t="s">
        <v>32</v>
      </c>
      <c r="B11" s="7" t="s">
        <v>7</v>
      </c>
      <c r="C11" s="7" t="s">
        <v>33</v>
      </c>
      <c r="D11" s="8"/>
      <c r="E11" s="9"/>
      <c r="F11" s="9"/>
      <c r="G11" s="2"/>
    </row>
    <row r="12" spans="1:7" s="3" customFormat="1" ht="15.75">
      <c r="A12" s="6" t="s">
        <v>54</v>
      </c>
      <c r="B12" s="7" t="s">
        <v>7</v>
      </c>
      <c r="C12" s="7" t="s">
        <v>55</v>
      </c>
      <c r="D12" s="8"/>
      <c r="E12" s="9"/>
      <c r="F12" s="9"/>
      <c r="G12" s="2"/>
    </row>
    <row r="13" spans="1:7" s="3" customFormat="1" ht="15.75">
      <c r="A13" s="6" t="s">
        <v>18</v>
      </c>
      <c r="B13" s="7" t="s">
        <v>7</v>
      </c>
      <c r="C13" s="7" t="s">
        <v>19</v>
      </c>
      <c r="D13" s="8"/>
      <c r="E13" s="9"/>
      <c r="F13" s="9"/>
      <c r="G13" s="2"/>
    </row>
    <row r="14" spans="1:7" s="3" customFormat="1" ht="15.75">
      <c r="A14" s="6" t="s">
        <v>24</v>
      </c>
      <c r="B14" s="7" t="s">
        <v>7</v>
      </c>
      <c r="C14" s="7" t="s">
        <v>25</v>
      </c>
      <c r="D14" s="8">
        <v>3.75</v>
      </c>
      <c r="E14" s="9">
        <v>0.5</v>
      </c>
      <c r="F14" s="9">
        <v>1</v>
      </c>
      <c r="G14" s="2"/>
    </row>
    <row r="15" spans="1:7" s="3" customFormat="1" ht="15.75">
      <c r="A15" s="6" t="s">
        <v>44</v>
      </c>
      <c r="B15" s="7" t="s">
        <v>7</v>
      </c>
      <c r="C15" s="7" t="s">
        <v>45</v>
      </c>
      <c r="D15" s="8">
        <v>2.5</v>
      </c>
      <c r="E15" s="9">
        <v>1</v>
      </c>
      <c r="F15" s="9">
        <v>2</v>
      </c>
      <c r="G15" s="2"/>
    </row>
    <row r="16" spans="1:7" s="3" customFormat="1" ht="15.75">
      <c r="A16" s="6" t="s">
        <v>3</v>
      </c>
      <c r="B16" s="7" t="s">
        <v>4</v>
      </c>
      <c r="C16" s="7" t="s">
        <v>5</v>
      </c>
      <c r="D16" s="8">
        <v>3.5</v>
      </c>
      <c r="E16" s="9">
        <v>2</v>
      </c>
      <c r="F16" s="9">
        <v>2.5</v>
      </c>
      <c r="G16" s="2"/>
    </row>
    <row r="17" spans="1:7" s="3" customFormat="1" ht="15.75">
      <c r="A17" s="6" t="s">
        <v>40</v>
      </c>
      <c r="B17" s="7" t="s">
        <v>7</v>
      </c>
      <c r="C17" s="7" t="s">
        <v>41</v>
      </c>
      <c r="D17" s="8">
        <v>0</v>
      </c>
      <c r="E17" s="9">
        <v>0</v>
      </c>
      <c r="F17" s="9">
        <v>1</v>
      </c>
      <c r="G17" s="2"/>
    </row>
    <row r="18" spans="1:7" s="3" customFormat="1" ht="15.75">
      <c r="A18" s="6" t="s">
        <v>56</v>
      </c>
      <c r="B18" s="7" t="s">
        <v>7</v>
      </c>
      <c r="C18" s="7" t="s">
        <v>57</v>
      </c>
      <c r="D18" s="8">
        <v>2</v>
      </c>
      <c r="E18" s="9">
        <v>1.5</v>
      </c>
      <c r="F18" s="9">
        <v>0</v>
      </c>
      <c r="G18" s="2"/>
    </row>
    <row r="19" spans="1:7" s="3" customFormat="1" ht="15.75">
      <c r="A19" s="6" t="s">
        <v>14</v>
      </c>
      <c r="B19" s="7" t="s">
        <v>7</v>
      </c>
      <c r="C19" s="7" t="s">
        <v>15</v>
      </c>
      <c r="D19" s="8">
        <v>2</v>
      </c>
      <c r="E19" s="9">
        <v>0</v>
      </c>
      <c r="F19" s="9">
        <v>0</v>
      </c>
      <c r="G19" s="2"/>
    </row>
    <row r="20" spans="1:7" s="3" customFormat="1" ht="15.75">
      <c r="A20" s="6" t="s">
        <v>46</v>
      </c>
      <c r="B20" s="7" t="s">
        <v>4</v>
      </c>
      <c r="C20" s="7" t="s">
        <v>47</v>
      </c>
      <c r="D20" s="8">
        <v>3</v>
      </c>
      <c r="E20" s="9">
        <v>2</v>
      </c>
      <c r="F20" s="9">
        <v>2.5</v>
      </c>
      <c r="G20" s="2"/>
    </row>
    <row r="21" spans="1:7" s="3" customFormat="1" ht="15.75">
      <c r="A21" s="6" t="s">
        <v>26</v>
      </c>
      <c r="B21" s="7" t="s">
        <v>7</v>
      </c>
      <c r="C21" s="7" t="s">
        <v>27</v>
      </c>
      <c r="D21" s="8">
        <v>3.5</v>
      </c>
      <c r="E21" s="9">
        <v>1.5</v>
      </c>
      <c r="F21" s="9">
        <v>3</v>
      </c>
      <c r="G21" s="2"/>
    </row>
    <row r="22" spans="1:7" s="3" customFormat="1" ht="15.75">
      <c r="A22" s="6" t="s">
        <v>12</v>
      </c>
      <c r="B22" s="7" t="s">
        <v>7</v>
      </c>
      <c r="C22" s="7" t="s">
        <v>13</v>
      </c>
      <c r="D22" s="8">
        <v>3</v>
      </c>
      <c r="E22" s="9">
        <v>1.25</v>
      </c>
      <c r="F22" s="9">
        <v>2.25</v>
      </c>
      <c r="G22" s="2"/>
    </row>
    <row r="23" spans="1:7" s="3" customFormat="1" ht="15.75">
      <c r="A23" s="6" t="s">
        <v>16</v>
      </c>
      <c r="B23" s="7" t="s">
        <v>7</v>
      </c>
      <c r="C23" s="7" t="s">
        <v>17</v>
      </c>
      <c r="D23" s="8">
        <v>0.25</v>
      </c>
      <c r="E23" s="9">
        <v>0</v>
      </c>
      <c r="F23" s="9">
        <v>0.25</v>
      </c>
      <c r="G23" s="2"/>
    </row>
    <row r="24" spans="1:7" s="3" customFormat="1" ht="15.75">
      <c r="A24" s="6" t="s">
        <v>10</v>
      </c>
      <c r="B24" s="7" t="s">
        <v>4</v>
      </c>
      <c r="C24" s="7" t="s">
        <v>11</v>
      </c>
      <c r="D24" s="8">
        <v>3.75</v>
      </c>
      <c r="E24" s="9">
        <v>2</v>
      </c>
      <c r="F24" s="9">
        <v>2</v>
      </c>
      <c r="G24" s="2"/>
    </row>
    <row r="25" spans="1:7" s="3" customFormat="1" ht="15.75">
      <c r="A25" s="6" t="s">
        <v>34</v>
      </c>
      <c r="B25" s="7" t="s">
        <v>4</v>
      </c>
      <c r="C25" s="7" t="s">
        <v>35</v>
      </c>
      <c r="D25" s="8">
        <v>3.5</v>
      </c>
      <c r="E25" s="9">
        <v>1.5</v>
      </c>
      <c r="F25" s="9">
        <v>3</v>
      </c>
      <c r="G25" s="2"/>
    </row>
    <row r="26" spans="1:7" s="3" customFormat="1" ht="15.75">
      <c r="A26" s="6" t="s">
        <v>58</v>
      </c>
      <c r="B26" s="7" t="s">
        <v>7</v>
      </c>
      <c r="C26" s="7" t="s">
        <v>59</v>
      </c>
      <c r="D26" s="8"/>
      <c r="E26" s="9"/>
      <c r="F26" s="9"/>
      <c r="G26" s="2"/>
    </row>
    <row r="27" spans="1:7" s="3" customFormat="1" ht="15.75">
      <c r="A27" s="6" t="s">
        <v>28</v>
      </c>
      <c r="B27" s="7" t="s">
        <v>7</v>
      </c>
      <c r="C27" s="7" t="s">
        <v>29</v>
      </c>
      <c r="D27" s="8">
        <v>3.75</v>
      </c>
      <c r="E27" s="9">
        <v>1.5</v>
      </c>
      <c r="F27" s="9">
        <v>4</v>
      </c>
      <c r="G27" s="2"/>
    </row>
    <row r="28" spans="1:7" s="3" customFormat="1" ht="15.75">
      <c r="A28" s="6" t="s">
        <v>30</v>
      </c>
      <c r="B28" s="7" t="s">
        <v>7</v>
      </c>
      <c r="C28" s="7" t="s">
        <v>31</v>
      </c>
      <c r="D28" s="8">
        <v>3.5</v>
      </c>
      <c r="E28" s="9">
        <v>0</v>
      </c>
      <c r="F28" s="9">
        <v>0</v>
      </c>
      <c r="G28" s="2"/>
    </row>
    <row r="29" spans="1:7" s="3" customFormat="1" ht="16.5" thickBot="1">
      <c r="A29" s="10" t="s">
        <v>48</v>
      </c>
      <c r="B29" s="11" t="s">
        <v>4</v>
      </c>
      <c r="C29" s="11" t="s">
        <v>49</v>
      </c>
      <c r="D29" s="12">
        <v>3.5</v>
      </c>
      <c r="E29" s="13">
        <v>1.5</v>
      </c>
      <c r="F29" s="13">
        <v>1.25</v>
      </c>
      <c r="G29" s="2"/>
    </row>
    <row r="30" ht="13.5" thickTop="1"/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pbastos</dc:creator>
  <cp:keywords/>
  <dc:description/>
  <cp:lastModifiedBy>Paulo Bastos</cp:lastModifiedBy>
  <cp:lastPrinted>2020-02-06T17:07:22Z</cp:lastPrinted>
  <dcterms:created xsi:type="dcterms:W3CDTF">2020-02-06T17:10:50Z</dcterms:created>
  <dcterms:modified xsi:type="dcterms:W3CDTF">2020-02-10T19:06:36Z</dcterms:modified>
  <cp:category/>
  <cp:version/>
  <cp:contentType/>
  <cp:contentStatus/>
</cp:coreProperties>
</file>