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00" windowHeight="11760" activeTab="0"/>
  </bookViews>
  <sheets>
    <sheet name="Problem 1" sheetId="1" r:id="rId1"/>
    <sheet name="Problem 2" sheetId="2" r:id="rId2"/>
    <sheet name="Problem 3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<sst xmlns="http://schemas.openxmlformats.org/spreadsheetml/2006/main" count="95" uniqueCount="50">
  <si>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S</t>
  </si>
  <si>
    <t>u</t>
  </si>
  <si>
    <t>d</t>
  </si>
  <si>
    <t>Rf</t>
  </si>
  <si>
    <t>(a)</t>
  </si>
  <si>
    <t>Call</t>
  </si>
  <si>
    <t>K</t>
  </si>
  <si>
    <t>T</t>
  </si>
  <si>
    <t>p</t>
  </si>
  <si>
    <t>Put</t>
  </si>
  <si>
    <t>Sigma</t>
  </si>
  <si>
    <t xml:space="preserve">(a) </t>
  </si>
  <si>
    <t>d1</t>
  </si>
  <si>
    <t>d2</t>
  </si>
  <si>
    <t>N(d1)</t>
  </si>
  <si>
    <t>N(d2)</t>
  </si>
  <si>
    <t>(b)</t>
  </si>
  <si>
    <t>(c)</t>
  </si>
  <si>
    <t>N</t>
  </si>
  <si>
    <t>Dt</t>
  </si>
  <si>
    <t>(d)</t>
  </si>
  <si>
    <t>Problem 1</t>
  </si>
  <si>
    <t>Stock</t>
  </si>
  <si>
    <t>Interest rate</t>
  </si>
  <si>
    <t>Compute Risk Neutral Probability</t>
  </si>
  <si>
    <t>discrete</t>
  </si>
  <si>
    <t>continuous</t>
  </si>
  <si>
    <t>Stock Tree</t>
  </si>
  <si>
    <t>Year</t>
  </si>
  <si>
    <t>Call Tree</t>
  </si>
  <si>
    <t>Via Put-Call Parity</t>
  </si>
  <si>
    <t>(i) We can compute the value of the put using put-call parity. But pay attention: it's for 2 years!</t>
  </si>
  <si>
    <t>Put-Call Parity</t>
  </si>
  <si>
    <t>Value of the Put, t=0</t>
  </si>
  <si>
    <t>(ii) OR we can directly compute the put's payoffs:</t>
  </si>
  <si>
    <t>Put Tree</t>
  </si>
  <si>
    <t>Problem 2</t>
  </si>
  <si>
    <t>Interest Rate</t>
  </si>
  <si>
    <t>years</t>
  </si>
  <si>
    <t>Using Black-Scholes</t>
  </si>
  <si>
    <t>Using the Parity, Put value is</t>
  </si>
  <si>
    <t>Problem 3</t>
  </si>
  <si>
    <t>Number of intervals</t>
  </si>
  <si>
    <t>Time to maturity (yrs)</t>
  </si>
  <si>
    <t>TimeStep</t>
  </si>
  <si>
    <t>Quarter</t>
  </si>
  <si>
    <t>With a finer grid the values are closer to the</t>
  </si>
  <si>
    <t>Black-Scholes (problem 2).</t>
  </si>
  <si>
    <t>with discrete discounting</t>
  </si>
  <si>
    <t>using continuous discounting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</si>
</sst>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3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9" fontId="0" fillId="0" borderId="10" xfId="0" applyNumberFormat="1" applyBorder="1" applyAlignment="1">
      <alignment/>
    </xf>
    <xf numFmtId="0" fontId="0" fillId="33" borderId="0" xfId="0" applyNumberFormat="1" applyFill="1" applyAlignment="1">
      <alignment/>
    </xf>
    <xf numFmtId="0" fontId="2" fillId="34" borderId="0" xfId="0" applyFont="1" applyFill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3" xfId="0" applyBorder="1" applyAlignment="1">
      <alignment/>
    </xf>
    <xf numFmtId="180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34" borderId="18" xfId="0" applyFill="1" applyBorder="1" applyAlignment="1">
      <alignment/>
    </xf>
    <xf numFmtId="180" fontId="0" fillId="34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200" zoomScaleNormal="200" workbookViewId="0" topLeftCell="A1">
      <selection activeCell="E1" sqref="E1"/>
    </sheetView>
  </sheetViews>
  <sheetFormatPr defaultColWidth="8.8515625" defaultRowHeight="12.75"/>
  <sheetData>
    <row r="1" spans="1:2" ht="12">
      <c r="A1" s="2" t="s">
        <v>21</v>
      </c>
      <c r="B1" s="7"/>
    </row>
    <row r="2" ht="12">
      <c r="A2" s="11" t="s">
        <v>22</v>
      </c>
    </row>
    <row r="3" spans="1:2" ht="12">
      <c r="A3" s="12" t="s">
        <v>0</v>
      </c>
      <c r="B3" s="3">
        <v>100</v>
      </c>
    </row>
    <row r="4" spans="1:2" ht="12">
      <c r="A4" s="13" t="s">
        <v>1</v>
      </c>
      <c r="B4" s="4">
        <v>1.19</v>
      </c>
    </row>
    <row r="5" spans="1:2" ht="12">
      <c r="A5" s="14" t="s">
        <v>2</v>
      </c>
      <c r="B5" s="5">
        <v>0.84</v>
      </c>
    </row>
    <row r="7" ht="12">
      <c r="A7" s="11" t="s">
        <v>23</v>
      </c>
    </row>
    <row r="8" spans="1:2" ht="12">
      <c r="A8" s="15" t="s">
        <v>3</v>
      </c>
      <c r="B8" s="6">
        <v>0.04</v>
      </c>
    </row>
    <row r="10" ht="12">
      <c r="A10" t="s">
        <v>4</v>
      </c>
    </row>
    <row r="11" ht="12">
      <c r="A11" s="1" t="s">
        <v>24</v>
      </c>
    </row>
    <row r="12" spans="1:3" ht="12">
      <c r="A12" s="8" t="s">
        <v>8</v>
      </c>
      <c r="B12" s="18">
        <f>+((1+B8)-B5)/(B4-B5)</f>
        <v>0.5714285714285716</v>
      </c>
      <c r="C12" s="18">
        <f>(EXP(B8)-B5)/(B4-B5)</f>
        <v>0.5737450691211093</v>
      </c>
    </row>
    <row r="13" spans="1:3" ht="12">
      <c r="A13" s="17"/>
      <c r="B13" s="34" t="s">
        <v>25</v>
      </c>
      <c r="C13" s="35" t="s">
        <v>26</v>
      </c>
    </row>
    <row r="14" ht="12">
      <c r="A14" t="s">
        <v>16</v>
      </c>
    </row>
    <row r="15" ht="12">
      <c r="A15" s="11" t="s">
        <v>5</v>
      </c>
    </row>
    <row r="16" spans="1:2" ht="12">
      <c r="A16" s="12" t="s">
        <v>6</v>
      </c>
      <c r="B16" s="3">
        <v>90</v>
      </c>
    </row>
    <row r="17" spans="1:2" ht="12">
      <c r="A17" s="14" t="s">
        <v>7</v>
      </c>
      <c r="B17" s="5">
        <v>1</v>
      </c>
    </row>
    <row r="19" spans="1:5" ht="12">
      <c r="A19" s="1" t="s">
        <v>27</v>
      </c>
      <c r="C19" s="36" t="s">
        <v>28</v>
      </c>
      <c r="D19" s="16">
        <v>0</v>
      </c>
      <c r="E19" s="16">
        <v>1</v>
      </c>
    </row>
    <row r="20" spans="4:5" ht="12">
      <c r="D20" s="16">
        <f>+B3</f>
        <v>100</v>
      </c>
      <c r="E20" s="16">
        <f>+D20*B4</f>
        <v>119</v>
      </c>
    </row>
    <row r="21" ht="12">
      <c r="E21" s="16">
        <f>+B3*B5</f>
        <v>84</v>
      </c>
    </row>
    <row r="23" spans="1:6" ht="12">
      <c r="A23" s="1" t="s">
        <v>29</v>
      </c>
      <c r="C23" s="36" t="s">
        <v>28</v>
      </c>
      <c r="D23" s="16">
        <v>0</v>
      </c>
      <c r="E23" s="16">
        <v>1</v>
      </c>
      <c r="F23" s="35" t="s">
        <v>48</v>
      </c>
    </row>
    <row r="24" spans="4:5" ht="12">
      <c r="D24" s="7">
        <f>+(B12*E24+(1-B12)*E25)/(1+B8)</f>
        <v>15.934065934065938</v>
      </c>
      <c r="E24" s="16">
        <f>MAX(0,+E20-$B$16)</f>
        <v>29</v>
      </c>
    </row>
    <row r="25" ht="12">
      <c r="E25" s="16">
        <f>MAX(0,+E21-$B$16)</f>
        <v>0</v>
      </c>
    </row>
    <row r="27" ht="12">
      <c r="A27" t="s">
        <v>17</v>
      </c>
    </row>
    <row r="28" ht="12">
      <c r="A28" s="11" t="s">
        <v>9</v>
      </c>
    </row>
    <row r="29" spans="1:2" ht="12">
      <c r="A29" s="12" t="s">
        <v>6</v>
      </c>
      <c r="B29" s="3">
        <v>90</v>
      </c>
    </row>
    <row r="30" spans="1:2" ht="12">
      <c r="A30" s="14" t="s">
        <v>7</v>
      </c>
      <c r="B30" s="5">
        <v>1</v>
      </c>
    </row>
    <row r="31" spans="1:2" ht="12">
      <c r="A31" s="17"/>
      <c r="B31" s="20"/>
    </row>
    <row r="32" spans="1:2" ht="12">
      <c r="A32" s="34" t="s">
        <v>30</v>
      </c>
      <c r="B32" s="20"/>
    </row>
    <row r="33" spans="1:2" ht="12">
      <c r="A33" s="19" t="s">
        <v>9</v>
      </c>
      <c r="B33" s="19">
        <f>D24-D20+B29/(1+B8)</f>
        <v>2.4725274725274744</v>
      </c>
    </row>
    <row r="34" spans="1:2" ht="12">
      <c r="A34" s="17"/>
      <c r="B34" s="17"/>
    </row>
    <row r="35" ht="12">
      <c r="A35" s="17" t="s">
        <v>20</v>
      </c>
    </row>
    <row r="36" ht="12">
      <c r="A36" s="35" t="s">
        <v>31</v>
      </c>
    </row>
    <row r="38" spans="1:6" ht="12">
      <c r="A38" s="1" t="s">
        <v>27</v>
      </c>
      <c r="C38" s="36" t="s">
        <v>28</v>
      </c>
      <c r="D38" s="16">
        <v>0</v>
      </c>
      <c r="E38" s="16">
        <v>1</v>
      </c>
      <c r="F38" s="16">
        <v>2</v>
      </c>
    </row>
    <row r="39" spans="4:6" ht="12">
      <c r="D39" s="16">
        <f>+B3</f>
        <v>100</v>
      </c>
      <c r="E39" s="16">
        <f>+D39*B4</f>
        <v>119</v>
      </c>
      <c r="F39" s="16">
        <f>+E39*B4</f>
        <v>141.60999999999999</v>
      </c>
    </row>
    <row r="40" spans="5:6" ht="12">
      <c r="E40" s="16">
        <f>+D39*B5</f>
        <v>84</v>
      </c>
      <c r="F40" s="16">
        <f>+E40*B4</f>
        <v>99.96</v>
      </c>
    </row>
    <row r="41" ht="12">
      <c r="F41" s="16">
        <f>+E40*B5</f>
        <v>70.56</v>
      </c>
    </row>
    <row r="43" spans="1:6" ht="12">
      <c r="A43" s="1" t="s">
        <v>29</v>
      </c>
      <c r="C43" s="36" t="s">
        <v>28</v>
      </c>
      <c r="D43" s="16">
        <v>0</v>
      </c>
      <c r="E43" s="16">
        <v>1</v>
      </c>
      <c r="F43" s="16">
        <v>2</v>
      </c>
    </row>
    <row r="44" spans="4:6" ht="12">
      <c r="D44" s="7">
        <f>+($B$12*E44+(1-$B$12)*E45)/(1+$B$8)</f>
        <v>20.091172563700038</v>
      </c>
      <c r="E44" s="7">
        <f>+($B$12*F44+(1-$B$12)*F45)/(1+$B$8)</f>
        <v>32.46153846153846</v>
      </c>
      <c r="F44" s="16">
        <f>MAX(0,F39-$B$29)</f>
        <v>51.609999999999985</v>
      </c>
    </row>
    <row r="45" spans="5:6" ht="12">
      <c r="E45" s="7">
        <f>+($B$12*F45+(1-$B$12)*F46)/(1+$B$8)</f>
        <v>5.472527472527471</v>
      </c>
      <c r="F45" s="16">
        <f>MAX(0,F40-$B$29)</f>
        <v>9.959999999999994</v>
      </c>
    </row>
    <row r="46" ht="12">
      <c r="F46" s="16">
        <f>MAX(0,F41-$B$29)</f>
        <v>0</v>
      </c>
    </row>
    <row r="48" ht="12">
      <c r="A48" s="1" t="s">
        <v>32</v>
      </c>
    </row>
    <row r="49" spans="3:5" ht="12">
      <c r="C49" s="35" t="s">
        <v>33</v>
      </c>
      <c r="E49" s="10">
        <f>+D44-B3+B29/((1+B8)^2)</f>
        <v>3.3012317352976623</v>
      </c>
    </row>
    <row r="51" ht="12">
      <c r="A51" s="35" t="s">
        <v>34</v>
      </c>
    </row>
    <row r="53" spans="1:6" ht="12">
      <c r="A53" s="1" t="s">
        <v>35</v>
      </c>
      <c r="C53" s="36" t="s">
        <v>28</v>
      </c>
      <c r="D53" s="16">
        <v>0</v>
      </c>
      <c r="E53" s="16">
        <v>1</v>
      </c>
      <c r="F53" s="16">
        <v>2</v>
      </c>
    </row>
    <row r="54" spans="4:6" ht="12">
      <c r="D54" s="7">
        <f>+($B$12*E54+(1-$B$12)*E55)/(1+$B$8)</f>
        <v>3.3012317352976663</v>
      </c>
      <c r="E54" s="7">
        <f>+($B$12*F54+(1-$B$12)*F55)/(1+$B$8)</f>
        <v>0</v>
      </c>
      <c r="F54" s="16">
        <f>MAX($B$29-F39,0)</f>
        <v>0</v>
      </c>
    </row>
    <row r="55" spans="5:6" ht="12">
      <c r="E55" s="7">
        <f>+($B$12*F55+(1-$B$12)*F56)/(1+$B$8)</f>
        <v>8.010989010989007</v>
      </c>
      <c r="F55" s="16">
        <f>MAX($B$29-F40,0)</f>
        <v>0</v>
      </c>
    </row>
    <row r="56" ht="12">
      <c r="F56" s="16">
        <f>MAX($B$29-F41,0)</f>
        <v>19.439999999999998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="200" zoomScaleNormal="200" workbookViewId="0" topLeftCell="A1">
      <selection activeCell="B1" sqref="B1"/>
    </sheetView>
  </sheetViews>
  <sheetFormatPr defaultColWidth="8.8515625" defaultRowHeight="12.75"/>
  <sheetData>
    <row r="1" spans="1:2" ht="12">
      <c r="A1" s="2" t="s">
        <v>36</v>
      </c>
      <c r="B1" s="7"/>
    </row>
    <row r="2" ht="12">
      <c r="A2" s="11" t="s">
        <v>22</v>
      </c>
    </row>
    <row r="3" spans="1:2" ht="12">
      <c r="A3" s="12" t="s">
        <v>10</v>
      </c>
      <c r="B3" s="9">
        <v>0.6</v>
      </c>
    </row>
    <row r="4" spans="1:2" ht="12">
      <c r="A4" s="14" t="s">
        <v>0</v>
      </c>
      <c r="B4" s="5">
        <v>50</v>
      </c>
    </row>
    <row r="6" ht="12">
      <c r="A6" s="11" t="s">
        <v>37</v>
      </c>
    </row>
    <row r="7" spans="1:3" ht="12">
      <c r="A7" s="15" t="s">
        <v>3</v>
      </c>
      <c r="B7" s="6">
        <v>0.1</v>
      </c>
      <c r="C7" s="35" t="s">
        <v>26</v>
      </c>
    </row>
    <row r="9" ht="12">
      <c r="A9" t="s">
        <v>11</v>
      </c>
    </row>
    <row r="10" ht="12">
      <c r="A10" s="11" t="s">
        <v>5</v>
      </c>
    </row>
    <row r="11" spans="1:3" ht="12">
      <c r="A11" s="12" t="s">
        <v>7</v>
      </c>
      <c r="B11" s="3">
        <v>1</v>
      </c>
      <c r="C11" s="35" t="s">
        <v>38</v>
      </c>
    </row>
    <row r="12" spans="1:2" ht="12">
      <c r="A12" s="14" t="s">
        <v>6</v>
      </c>
      <c r="B12" s="5">
        <v>50</v>
      </c>
    </row>
    <row r="14" ht="12">
      <c r="A14" s="1" t="s">
        <v>39</v>
      </c>
    </row>
    <row r="16" spans="1:2" ht="12">
      <c r="A16" s="7" t="s">
        <v>12</v>
      </c>
      <c r="B16" s="7">
        <f>LN(B4/(B12*EXP(-B7*B11)))/(B3*SQRT(B11))+B3*SQRT(B11)/2</f>
        <v>0.4666666666666668</v>
      </c>
    </row>
    <row r="17" spans="1:2" ht="12">
      <c r="A17" s="7" t="s">
        <v>13</v>
      </c>
      <c r="B17" s="7">
        <f>+B16-B3*SQRT(B11)</f>
        <v>-0.1333333333333332</v>
      </c>
    </row>
    <row r="19" spans="1:2" ht="12">
      <c r="A19" s="7" t="s">
        <v>14</v>
      </c>
      <c r="B19" s="7">
        <f>NORMSDIST(B16)</f>
        <v>0.6796308090987297</v>
      </c>
    </row>
    <row r="20" spans="1:2" ht="12">
      <c r="A20" s="7" t="s">
        <v>15</v>
      </c>
      <c r="B20" s="7">
        <f>NORMSDIST(B17)</f>
        <v>0.44696488337638607</v>
      </c>
    </row>
    <row r="22" spans="1:2" ht="12">
      <c r="A22" s="2" t="s">
        <v>5</v>
      </c>
      <c r="B22" s="7">
        <f>+B4*B19-B12*EXP(-B7*B11)*B20</f>
        <v>13.76001290358484</v>
      </c>
    </row>
    <row r="24" ht="12">
      <c r="A24" t="s">
        <v>16</v>
      </c>
    </row>
    <row r="25" ht="12">
      <c r="A25" s="11" t="s">
        <v>9</v>
      </c>
    </row>
    <row r="26" spans="1:2" ht="12">
      <c r="A26" s="12" t="s">
        <v>7</v>
      </c>
      <c r="B26" s="3">
        <v>1</v>
      </c>
    </row>
    <row r="27" spans="1:2" ht="12">
      <c r="A27" s="14" t="s">
        <v>6</v>
      </c>
      <c r="B27" s="5">
        <v>50</v>
      </c>
    </row>
    <row r="29" spans="1:4" ht="12">
      <c r="A29" s="35" t="s">
        <v>40</v>
      </c>
      <c r="D29" s="7">
        <f>+B22-B4+B12*EXP(-B7*B11)</f>
        <v>9.00188380538281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200" zoomScaleNormal="200" workbookViewId="0" topLeftCell="A1">
      <selection activeCell="D13" sqref="D13"/>
    </sheetView>
  </sheetViews>
  <sheetFormatPr defaultColWidth="8.8515625" defaultRowHeight="12.75"/>
  <cols>
    <col min="1" max="1" width="9.8515625" style="0" bestFit="1" customWidth="1"/>
    <col min="2" max="5" width="8.8515625" style="0" customWidth="1"/>
    <col min="6" max="6" width="13.00390625" style="0" bestFit="1" customWidth="1"/>
  </cols>
  <sheetData>
    <row r="1" spans="1:2" ht="12">
      <c r="A1" s="2" t="s">
        <v>41</v>
      </c>
      <c r="B1" s="7"/>
    </row>
    <row r="3" ht="12">
      <c r="A3" s="37" t="s">
        <v>22</v>
      </c>
    </row>
    <row r="4" spans="1:2" ht="12">
      <c r="A4" s="22" t="s">
        <v>10</v>
      </c>
      <c r="B4" s="3">
        <v>0.6</v>
      </c>
    </row>
    <row r="5" spans="1:2" ht="12">
      <c r="A5" s="23" t="s">
        <v>0</v>
      </c>
      <c r="B5" s="5">
        <v>50</v>
      </c>
    </row>
    <row r="7" spans="1:2" ht="12">
      <c r="A7" s="8" t="s">
        <v>3</v>
      </c>
      <c r="B7" s="6">
        <v>0.1</v>
      </c>
    </row>
    <row r="9" ht="12">
      <c r="A9" s="17" t="s">
        <v>4</v>
      </c>
    </row>
    <row r="10" spans="1:4" ht="12">
      <c r="A10" s="38" t="s">
        <v>42</v>
      </c>
      <c r="B10" s="7"/>
      <c r="C10" s="18" t="s">
        <v>18</v>
      </c>
      <c r="D10" s="18">
        <v>1</v>
      </c>
    </row>
    <row r="11" spans="1:7" ht="12">
      <c r="A11" s="38" t="s">
        <v>43</v>
      </c>
      <c r="B11" s="7"/>
      <c r="C11" s="18" t="s">
        <v>7</v>
      </c>
      <c r="D11" s="18">
        <v>1</v>
      </c>
      <c r="E11" s="30" t="s">
        <v>19</v>
      </c>
      <c r="F11" s="25">
        <f>D11/D10</f>
        <v>1</v>
      </c>
      <c r="G11" s="35" t="s">
        <v>44</v>
      </c>
    </row>
    <row r="13" spans="1:2" ht="12">
      <c r="A13" s="12" t="s">
        <v>1</v>
      </c>
      <c r="B13" s="27">
        <f>EXP(B4*SQRT(F11))</f>
        <v>1.8221188003905089</v>
      </c>
    </row>
    <row r="14" spans="1:2" ht="12">
      <c r="A14" s="14" t="s">
        <v>2</v>
      </c>
      <c r="B14" s="28">
        <f>1/B13</f>
        <v>0.5488116360940265</v>
      </c>
    </row>
    <row r="16" spans="1:2" ht="12">
      <c r="A16" s="15" t="s">
        <v>8</v>
      </c>
      <c r="B16" s="29">
        <f>(EXP(B7*F11)-B14)/(B13-B14)</f>
        <v>0.4369403531071911</v>
      </c>
    </row>
    <row r="18" ht="12">
      <c r="A18" s="21" t="s">
        <v>16</v>
      </c>
    </row>
    <row r="19" spans="1:2" ht="12">
      <c r="A19" s="8" t="s">
        <v>6</v>
      </c>
      <c r="B19" s="25">
        <v>50</v>
      </c>
    </row>
    <row r="20" ht="12">
      <c r="A20" s="21"/>
    </row>
    <row r="21" spans="1:2" ht="12">
      <c r="A21" s="24" t="s">
        <v>27</v>
      </c>
      <c r="B21" s="1"/>
    </row>
    <row r="22" spans="1:3" ht="12">
      <c r="A22" s="37" t="s">
        <v>28</v>
      </c>
      <c r="B22" s="7">
        <v>0</v>
      </c>
      <c r="C22" s="7">
        <v>1</v>
      </c>
    </row>
    <row r="23" spans="1:3" ht="12">
      <c r="A23" s="21"/>
      <c r="B23">
        <f>B5</f>
        <v>50</v>
      </c>
      <c r="C23">
        <f>B23*B13</f>
        <v>91.10594001952545</v>
      </c>
    </row>
    <row r="24" spans="1:3" ht="12">
      <c r="A24" s="21"/>
      <c r="C24">
        <f>B23*B14</f>
        <v>27.440581804701324</v>
      </c>
    </row>
    <row r="25" ht="12">
      <c r="A25" s="21"/>
    </row>
    <row r="26" ht="12">
      <c r="A26" s="24" t="s">
        <v>29</v>
      </c>
    </row>
    <row r="27" spans="1:3" ht="12">
      <c r="A27" s="37" t="s">
        <v>28</v>
      </c>
      <c r="B27" s="7">
        <v>0</v>
      </c>
      <c r="C27" s="7">
        <v>1</v>
      </c>
    </row>
    <row r="28" spans="1:4" ht="12">
      <c r="A28" s="21"/>
      <c r="B28" s="7">
        <f>EXP(-B7*F11)*(B16*C28+(1-B16)*C29)</f>
        <v>16.251643662690977</v>
      </c>
      <c r="C28" s="7">
        <f>MAX(0,C23-$B$19)</f>
        <v>41.10594001952545</v>
      </c>
      <c r="D28" s="35" t="s">
        <v>49</v>
      </c>
    </row>
    <row r="29" ht="12">
      <c r="C29" s="7">
        <f>MAX(0,C24-$B$19)</f>
        <v>0</v>
      </c>
    </row>
    <row r="31" ht="12">
      <c r="A31" t="s">
        <v>17</v>
      </c>
    </row>
    <row r="32" spans="1:2" ht="12">
      <c r="A32" s="31" t="s">
        <v>18</v>
      </c>
      <c r="B32" s="31">
        <v>4</v>
      </c>
    </row>
    <row r="33" spans="1:2" ht="12">
      <c r="A33" s="31" t="s">
        <v>19</v>
      </c>
      <c r="B33" s="31">
        <f>D11/B32</f>
        <v>0.25</v>
      </c>
    </row>
    <row r="35" spans="1:2" ht="12">
      <c r="A35" s="32" t="s">
        <v>1</v>
      </c>
      <c r="B35" s="32">
        <f>EXP(B4*SQRT(B33))</f>
        <v>1.3498588075760032</v>
      </c>
    </row>
    <row r="36" spans="1:2" ht="12">
      <c r="A36" s="32" t="s">
        <v>2</v>
      </c>
      <c r="B36" s="32">
        <f>1/B35</f>
        <v>0.7408182206817179</v>
      </c>
    </row>
    <row r="37" spans="1:2" ht="12">
      <c r="A37" s="32" t="s">
        <v>8</v>
      </c>
      <c r="B37" s="32">
        <f>(EXP(B7*B33)-B36)/(B35-B36)</f>
        <v>0.4671230554493288</v>
      </c>
    </row>
    <row r="39" ht="12">
      <c r="A39" s="1" t="s">
        <v>27</v>
      </c>
    </row>
    <row r="40" spans="1:6" ht="12">
      <c r="A40" s="36" t="s">
        <v>45</v>
      </c>
      <c r="B40" s="16">
        <v>0</v>
      </c>
      <c r="C40" s="16">
        <v>1</v>
      </c>
      <c r="D40" s="16">
        <v>2</v>
      </c>
      <c r="E40" s="16">
        <v>3</v>
      </c>
      <c r="F40" s="16">
        <v>4</v>
      </c>
    </row>
    <row r="41" spans="2:6" ht="12">
      <c r="B41" s="26">
        <f>B5</f>
        <v>50</v>
      </c>
      <c r="C41" s="26">
        <f>B41*$B$35</f>
        <v>67.49294037880016</v>
      </c>
      <c r="D41" s="26">
        <f>C41*$B$35</f>
        <v>91.10594001952546</v>
      </c>
      <c r="E41" s="26">
        <f>D41*$B$35</f>
        <v>122.98015555784751</v>
      </c>
      <c r="F41" s="26">
        <f>E41*$B$35</f>
        <v>166.00584613682742</v>
      </c>
    </row>
    <row r="42" spans="2:6" ht="12">
      <c r="B42" s="26"/>
      <c r="C42" s="26">
        <f>B41*$B$36</f>
        <v>37.040911034085894</v>
      </c>
      <c r="D42" s="26">
        <f aca="true" t="shared" si="0" ref="D42:F44">C41*$B$36</f>
        <v>50</v>
      </c>
      <c r="E42" s="26">
        <f t="shared" si="0"/>
        <v>67.49294037880017</v>
      </c>
      <c r="F42" s="26">
        <f t="shared" si="0"/>
        <v>91.10594001952548</v>
      </c>
    </row>
    <row r="43" spans="2:6" ht="12">
      <c r="B43" s="26"/>
      <c r="C43" s="26"/>
      <c r="D43" s="26">
        <f t="shared" si="0"/>
        <v>27.440581804701324</v>
      </c>
      <c r="E43" s="26">
        <f t="shared" si="0"/>
        <v>37.040911034085894</v>
      </c>
      <c r="F43" s="26">
        <f t="shared" si="0"/>
        <v>50.000000000000014</v>
      </c>
    </row>
    <row r="44" spans="2:6" ht="12">
      <c r="B44" s="26"/>
      <c r="C44" s="26"/>
      <c r="D44" s="26"/>
      <c r="E44" s="26">
        <f t="shared" si="0"/>
        <v>20.328482987029957</v>
      </c>
      <c r="F44" s="26">
        <f t="shared" si="0"/>
        <v>27.440581804701324</v>
      </c>
    </row>
    <row r="45" spans="2:6" ht="12">
      <c r="B45" s="26"/>
      <c r="C45" s="26"/>
      <c r="D45" s="26"/>
      <c r="E45" s="26"/>
      <c r="F45" s="26">
        <f>E44*$B$36</f>
        <v>15.059710595610106</v>
      </c>
    </row>
    <row r="46" spans="1:6" ht="12">
      <c r="A46" s="1" t="s">
        <v>29</v>
      </c>
      <c r="B46" s="26"/>
      <c r="C46" s="26"/>
      <c r="D46" s="26"/>
      <c r="E46" s="26"/>
      <c r="F46" s="26"/>
    </row>
    <row r="47" spans="1:6" ht="12">
      <c r="A47" s="36" t="s">
        <v>45</v>
      </c>
      <c r="B47" s="16">
        <v>0</v>
      </c>
      <c r="C47" s="16">
        <v>1</v>
      </c>
      <c r="D47" s="16">
        <v>2</v>
      </c>
      <c r="E47" s="16">
        <v>3</v>
      </c>
      <c r="F47" s="16">
        <v>4</v>
      </c>
    </row>
    <row r="48" spans="2:6" ht="12">
      <c r="B48" s="33">
        <f>EXP(-$B$7*$B$33)*($B$37*C48+(1-$B$37)*C49)</f>
        <v>13.078592727529545</v>
      </c>
      <c r="C48" s="33">
        <f>EXP(-$B$7*$B$33)*($B$37*D48+(1-$B$37)*D49)</f>
        <v>24.272682471526043</v>
      </c>
      <c r="D48" s="33">
        <f>EXP(-$B$7*$B$33)*($B$37*E48+(1-$B$37)*E49)</f>
        <v>43.544468794489774</v>
      </c>
      <c r="E48" s="33">
        <f>EXP(-$B$7*$B$33)*($B$37*F48+(1-$B$37)*F49)</f>
        <v>74.21465995643088</v>
      </c>
      <c r="F48" s="33">
        <f>MAX(0,F41-$B$19)</f>
        <v>116.00584613682742</v>
      </c>
    </row>
    <row r="49" spans="2:6" ht="12">
      <c r="B49" s="26"/>
      <c r="C49" s="33">
        <f>EXP(-$B$7*$B$33)*($B$37*D49+(1-$B$37)*D50)</f>
        <v>3.8871062068801874</v>
      </c>
      <c r="D49" s="33">
        <f>EXP(-$B$7*$B$33)*($B$37*E49+(1-$B$37)*E50)</f>
        <v>8.532031811542518</v>
      </c>
      <c r="E49" s="33">
        <f>EXP(-$B$7*$B$33)*($B$37*F49+(1-$B$37)*F50)</f>
        <v>18.72744477738354</v>
      </c>
      <c r="F49" s="33">
        <f>MAX(0,F42-$B$19)</f>
        <v>41.10594001952548</v>
      </c>
    </row>
    <row r="50" spans="2:6" ht="12">
      <c r="B50" s="26"/>
      <c r="C50" s="26"/>
      <c r="D50" s="33">
        <f>EXP(-$B$7*$B$33)*($B$37*E50+(1-$B$37)*E51)</f>
        <v>2.949633664665481E-15</v>
      </c>
      <c r="E50" s="33">
        <f>EXP(-$B$7*$B$33)*($B$37*F50+(1-$B$37)*F51)</f>
        <v>6.47431969180006E-15</v>
      </c>
      <c r="F50" s="33">
        <f>MAX(0,F43-$B$19)</f>
        <v>1.4210854715202004E-14</v>
      </c>
    </row>
    <row r="51" spans="2:6" ht="12">
      <c r="B51" s="26"/>
      <c r="C51" s="26"/>
      <c r="D51" s="26"/>
      <c r="E51" s="33">
        <f>EXP(-$B$7*$B$33)*($B$37*F51+(1-$B$37)*F52)</f>
        <v>0</v>
      </c>
      <c r="F51" s="33">
        <f>MAX(0,F44-$B$19)</f>
        <v>0</v>
      </c>
    </row>
    <row r="52" spans="2:6" ht="12">
      <c r="B52" s="26"/>
      <c r="C52" s="26"/>
      <c r="D52" s="26"/>
      <c r="E52" s="26"/>
      <c r="F52" s="33">
        <f>MAX(0,F45-$B$19)</f>
        <v>0</v>
      </c>
    </row>
    <row r="53" ht="12">
      <c r="A53" s="35" t="s">
        <v>46</v>
      </c>
    </row>
    <row r="54" ht="12">
      <c r="A54" s="35" t="s">
        <v>47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ISCTE - Departamento de Finanças e Contabilidade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Raposo</dc:creator>
  <cp:keywords/>
  <dc:description/>
  <cp:lastModifiedBy>Clara Raposo</cp:lastModifiedBy>
  <cp:lastPrinted>2008-01-15T18:34:52Z</cp:lastPrinted>
  <dcterms:created xsi:type="dcterms:W3CDTF">2006-01-11T15:29:52Z</dcterms:created>
  <dcterms:modified xsi:type="dcterms:W3CDTF">2017-09-13T20:26:49Z</dcterms:modified>
  <cp:category/>
  <cp:version/>
  <cp:contentType/>
  <cp:contentStatus/>
</cp:coreProperties>
</file>