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ontepio-my.sharepoint.com/personal/jjluis_montepio_pt/Documents/Documentos/Textos/Proprios/ISEG/Financial Markets/2022-2023/"/>
    </mc:Choice>
  </mc:AlternateContent>
  <xr:revisionPtr revIDLastSave="66" documentId="8_{F6B28332-45CD-4DE6-9458-AF6BAA070C4F}" xr6:coauthVersionLast="47" xr6:coauthVersionMax="47" xr10:uidLastSave="{72A042D7-C161-4A58-92BF-75F98D973812}"/>
  <bookViews>
    <workbookView xWindow="-110" yWindow="-110" windowWidth="19420" windowHeight="10420" xr2:uid="{00000000-000D-0000-FFFF-FFFF00000000}"/>
  </bookViews>
  <sheets>
    <sheet name="Grades" sheetId="1" r:id="rId1"/>
    <sheet name="Group I" sheetId="11" r:id="rId2"/>
    <sheet name="II.1 and II.3" sheetId="4" r:id="rId3"/>
    <sheet name="II.2" sheetId="8" r:id="rId4"/>
    <sheet name="II.4" sheetId="5" r:id="rId5"/>
  </sheet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1" l="1"/>
  <c r="H32" i="11"/>
  <c r="G32" i="11"/>
  <c r="E26" i="11"/>
  <c r="E25" i="11"/>
  <c r="D26" i="11"/>
  <c r="D25" i="11"/>
  <c r="E19" i="11"/>
  <c r="D19" i="11"/>
  <c r="E18" i="11"/>
  <c r="D18" i="11"/>
  <c r="B14" i="11"/>
  <c r="L15" i="1"/>
  <c r="M15" i="1" s="1"/>
  <c r="L14" i="1"/>
  <c r="M14" i="1" s="1"/>
  <c r="L13" i="1"/>
  <c r="L12" i="1"/>
  <c r="L11" i="1"/>
  <c r="M11" i="1" s="1"/>
  <c r="L10" i="1"/>
  <c r="L9" i="1"/>
  <c r="L8" i="1"/>
  <c r="M8" i="1" s="1"/>
  <c r="L7" i="1"/>
  <c r="L6" i="1"/>
  <c r="M6" i="1" s="1"/>
  <c r="L5" i="1"/>
  <c r="M5" i="1" s="1"/>
  <c r="L4" i="1"/>
  <c r="B8" i="5" l="1"/>
  <c r="B5" i="4"/>
  <c r="G4" i="4"/>
  <c r="B4" i="4"/>
  <c r="B3" i="4"/>
  <c r="B8" i="4" s="1"/>
  <c r="C4" i="4" s="1"/>
  <c r="D4" i="4" s="1"/>
  <c r="C5" i="4" l="1"/>
  <c r="D5" i="4" s="1"/>
  <c r="D6" i="4" s="1"/>
  <c r="B9" i="4" s="1"/>
  <c r="B10" i="4" l="1"/>
  <c r="L2" i="1" l="1"/>
  <c r="M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tc={766E99B1-C6A6-4CE5-88E0-C9C0C803A038}</author>
    <author>tc={0F49F0A0-1A14-4E7D-8938-C85B128E75F5}</author>
  </authors>
  <commentList>
    <comment ref="C1" authorId="0" shapeId="0" xr:uid="{766E99B1-C6A6-4CE5-88E0-C9C0C803A038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Weights = ratio between the present value of each cash-flow and the bond price</t>
      </text>
    </comment>
    <comment ref="D1" authorId="1" shapeId="0" xr:uid="{0F49F0A0-1A14-4E7D-8938-C85B128E75F5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Weighted average of the maturities of all cash-flows</t>
      </text>
    </comment>
  </commentList>
</comments>
</file>

<file path=xl/sharedStrings.xml><?xml version="1.0" encoding="utf-8"?>
<sst xmlns="http://schemas.openxmlformats.org/spreadsheetml/2006/main" count="95" uniqueCount="87">
  <si>
    <t>I.1</t>
  </si>
  <si>
    <t>I.2</t>
  </si>
  <si>
    <t>I.3</t>
  </si>
  <si>
    <t>I.4</t>
  </si>
  <si>
    <t>II.1</t>
  </si>
  <si>
    <t>II.2</t>
  </si>
  <si>
    <t>II.3</t>
  </si>
  <si>
    <t>II.4</t>
  </si>
  <si>
    <t>Total</t>
  </si>
  <si>
    <t>a</t>
  </si>
  <si>
    <t>b</t>
  </si>
  <si>
    <t xml:space="preserve"> (%)</t>
  </si>
  <si>
    <t>Rm</t>
  </si>
  <si>
    <t>Time of Cash Flow (n)</t>
  </si>
  <si>
    <t>Cash Flow</t>
  </si>
  <si>
    <t>c</t>
  </si>
  <si>
    <t>P</t>
  </si>
  <si>
    <t>FV</t>
  </si>
  <si>
    <t>Maturity</t>
  </si>
  <si>
    <t>Fn</t>
  </si>
  <si>
    <t>Bond cash-flows</t>
  </si>
  <si>
    <t>w</t>
  </si>
  <si>
    <t>ytm</t>
  </si>
  <si>
    <t>Duration</t>
  </si>
  <si>
    <t>MD</t>
  </si>
  <si>
    <t>Maturities (months)</t>
  </si>
  <si>
    <t>Interest Rates (%)</t>
  </si>
  <si>
    <t>f(0,25;0,5)=</t>
  </si>
  <si>
    <t>k</t>
  </si>
  <si>
    <t>g</t>
  </si>
  <si>
    <t>Sharpe ratio</t>
  </si>
  <si>
    <t>Rf</t>
  </si>
  <si>
    <t>CAPM</t>
  </si>
  <si>
    <t>No.</t>
  </si>
  <si>
    <t>Name</t>
  </si>
  <si>
    <t>Final</t>
  </si>
  <si>
    <t>Answers</t>
  </si>
  <si>
    <r>
      <t>s</t>
    </r>
    <r>
      <rPr>
        <i/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(%)</t>
    </r>
  </si>
  <si>
    <t>D1</t>
  </si>
  <si>
    <t>P0</t>
  </si>
  <si>
    <t>1.</t>
  </si>
  <si>
    <t>2.</t>
  </si>
  <si>
    <t>Treynor ratio</t>
  </si>
  <si>
    <t>r</t>
  </si>
  <si>
    <t>Portfolio 2 always performs better, using the standard-deviation (total risk) or just the b (the non-diversifiable or systematic risk)</t>
  </si>
  <si>
    <t>3.</t>
  </si>
  <si>
    <t>Single index model</t>
  </si>
  <si>
    <t>Diferences to E[Rp] may be due to the residuals, that can be capturing the effects of variables not considered in these models, or</t>
  </si>
  <si>
    <t>insufficient diversification (idiosyncratic risk).</t>
  </si>
  <si>
    <t>4.</t>
  </si>
  <si>
    <t>Minimum variance portfolio:</t>
  </si>
  <si>
    <t>Var(3)</t>
  </si>
  <si>
    <t>The ytm is lower than the coupon rate, as the price is higher than the redemption value.</t>
  </si>
  <si>
    <t>In this case, the slope of the yield curve is negative.</t>
  </si>
  <si>
    <t>This means that, according to the expectations theory, short-term interest rates are expected to decrease in the future.</t>
  </si>
  <si>
    <t>According to the liquidity premium theory, this slope should not be observed, as the liquidity premium imposes na</t>
  </si>
  <si>
    <t>upward sloping curve.</t>
  </si>
  <si>
    <t>According to the preferred habitat and the segmentation theories, any shape could be observed.</t>
  </si>
  <si>
    <t>Duration and Modified Duration are measures of the sensitivity of bond prices to interest</t>
  </si>
  <si>
    <t xml:space="preserve">rate changes, with continuous ou discretly compounding interest rates. Duration is </t>
  </si>
  <si>
    <t>also a measure of the weighted average maturity of the full set of cash-flows, being</t>
  </si>
  <si>
    <t>the weights the ratio between the PV of the cash-flows and the prices.</t>
  </si>
  <si>
    <t>57748</t>
  </si>
  <si>
    <t>AMMÁRAH OUWEIZ</t>
  </si>
  <si>
    <t>57740</t>
  </si>
  <si>
    <t>CARINA CLARA DOS SANTOS MIRANDA</t>
  </si>
  <si>
    <t>56526</t>
  </si>
  <si>
    <t>CLARICE CRISTINA DO ESPÍRITO SANTO SANGONGO</t>
  </si>
  <si>
    <t>60166</t>
  </si>
  <si>
    <t>DIMITRI BONATTI</t>
  </si>
  <si>
    <t>55722</t>
  </si>
  <si>
    <t>FRANCISCO SILVA DE LIMA PACHECO</t>
  </si>
  <si>
    <t>53925</t>
  </si>
  <si>
    <t>LARISSA MILENA DA VEIGA ALMEIDA</t>
  </si>
  <si>
    <t>59271</t>
  </si>
  <si>
    <t>MANUEL VALLINA DOMINGUEZ</t>
  </si>
  <si>
    <t>57763</t>
  </si>
  <si>
    <t>MATILDE RODRIGUES DA SILVA FÉ SANTOS</t>
  </si>
  <si>
    <t>53025</t>
  </si>
  <si>
    <t>MÁRCIA FRANCISCA MARTINHO JEREMIAS</t>
  </si>
  <si>
    <t>60233</t>
  </si>
  <si>
    <t>TIM JIN HO CAVENEL</t>
  </si>
  <si>
    <t>55909</t>
  </si>
  <si>
    <t>TOMÁS FILIPE COSTA DE MATOS LIMA</t>
  </si>
  <si>
    <t>57754</t>
  </si>
  <si>
    <t>YAWEN FANG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</si>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</sst>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Symbol"/>
      <family val="1"/>
      <charset val="2"/>
    </font>
    <font>
      <i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8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0" fontId="0" fillId="2" borderId="0" xfId="0" applyFill="1" applyAlignment="1">
      <alignment vertical="top"/>
    </xf>
    <xf numFmtId="10" fontId="0" fillId="0" borderId="0" xfId="1" applyNumberFormat="1" applyFont="1"/>
    <xf numFmtId="0" fontId="4" fillId="2" borderId="0" xfId="0" applyFont="1" applyFill="1" applyAlignment="1">
      <alignment vertical="top"/>
    </xf>
    <xf numFmtId="0" fontId="5" fillId="0" borderId="0" xfId="0" applyFont="1"/>
    <xf numFmtId="0" fontId="0" fillId="2" borderId="6" xfId="0" applyFill="1" applyBorder="1" applyAlignment="1">
      <alignment vertical="top"/>
    </xf>
    <xf numFmtId="0" fontId="3" fillId="0" borderId="0" xfId="0" applyFont="1"/>
    <xf numFmtId="10" fontId="3" fillId="0" borderId="0" xfId="1" applyNumberFormat="1" applyFont="1"/>
    <xf numFmtId="0" fontId="3" fillId="3" borderId="0" xfId="0" applyFont="1" applyFill="1"/>
    <xf numFmtId="10" fontId="3" fillId="3" borderId="0" xfId="0" applyNumberFormat="1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0" fillId="3" borderId="0" xfId="0" applyFill="1"/>
    <xf numFmtId="10" fontId="0" fillId="3" borderId="0" xfId="1" applyNumberFormat="1" applyFont="1" applyFill="1"/>
    <xf numFmtId="9" fontId="0" fillId="0" borderId="0" xfId="0" applyNumberFormat="1"/>
    <xf numFmtId="0" fontId="0" fillId="0" borderId="0" xfId="0" quotePrefix="1"/>
    <xf numFmtId="0" fontId="0" fillId="2" borderId="0" xfId="0" applyFill="1"/>
    <xf numFmtId="0" fontId="8" fillId="4" borderId="0" xfId="0" applyFont="1" applyFill="1"/>
    <xf numFmtId="0" fontId="9" fillId="4" borderId="0" xfId="0" applyFont="1" applyFill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10" fillId="0" borderId="0" xfId="1" applyFont="1" applyFill="1" applyBorder="1" applyAlignment="1">
      <alignment horizontal="right" vertical="center" wrapText="1"/>
    </xf>
    <xf numFmtId="0" fontId="14" fillId="0" borderId="0" xfId="0" applyFont="1"/>
    <xf numFmtId="164" fontId="0" fillId="0" borderId="0" xfId="0" applyNumberFormat="1"/>
    <xf numFmtId="0" fontId="7" fillId="0" borderId="0" xfId="0" applyFont="1"/>
    <xf numFmtId="0" fontId="1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133350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BB9F0C-32C7-1EF3-4583-1D980509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3335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444500</xdr:colOff>
      <xdr:row>0</xdr:row>
      <xdr:rowOff>44450</xdr:rowOff>
    </xdr:from>
    <xdr:to>
      <xdr:col>5</xdr:col>
      <xdr:colOff>151275</xdr:colOff>
      <xdr:row>2</xdr:row>
      <xdr:rowOff>129276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DA150-5085-609E-2DD2-1E8EAFD7F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44450"/>
          <a:ext cx="925975" cy="4658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158750</xdr:colOff>
      <xdr:row>17</xdr:row>
      <xdr:rowOff>181091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6DC2D6-54B9-28A2-C886-A66C2A166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8350" y="2609850"/>
          <a:ext cx="768350" cy="181091"/>
        </a:xfrm>
        <a:prstGeom prst="rect">
          <a:avLst/>
        </a:prstGeom>
      </xdr:spPr>
    </xdr:pic>
    <xdr:clientData/>
  </xdr:twoCellAnchor>
  <xdr:twoCellAnchor editAs="oneCell">
    <xdr:from>
      <xdr:col>0</xdr:col>
      <xdr:colOff>819149</xdr:colOff>
      <xdr:row>18</xdr:row>
      <xdr:rowOff>0</xdr:rowOff>
    </xdr:from>
    <xdr:to>
      <xdr:col>2</xdr:col>
      <xdr:colOff>262646</xdr:colOff>
      <xdr:row>19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4774C9-323E-C241-0A17-58110BF4B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9149" y="2794000"/>
          <a:ext cx="872247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412750</xdr:colOff>
      <xdr:row>24</xdr:row>
      <xdr:rowOff>0</xdr:rowOff>
    </xdr:from>
    <xdr:to>
      <xdr:col>2</xdr:col>
      <xdr:colOff>577850</xdr:colOff>
      <xdr:row>25</xdr:row>
      <xdr:rowOff>18999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E1E9713-E83A-6582-8A1D-8BF37F7CB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1900" y="4451350"/>
          <a:ext cx="774700" cy="203149"/>
        </a:xfrm>
        <a:prstGeom prst="rect">
          <a:avLst/>
        </a:prstGeom>
      </xdr:spPr>
    </xdr:pic>
    <xdr:clientData/>
  </xdr:twoCellAnchor>
  <xdr:twoCellAnchor editAs="oneCell">
    <xdr:from>
      <xdr:col>1</xdr:col>
      <xdr:colOff>184150</xdr:colOff>
      <xdr:row>24</xdr:row>
      <xdr:rowOff>171451</xdr:rowOff>
    </xdr:from>
    <xdr:to>
      <xdr:col>2</xdr:col>
      <xdr:colOff>589351</xdr:colOff>
      <xdr:row>26</xdr:row>
      <xdr:rowOff>44451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07E8DAE-603C-B339-3153-44D72C0A4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03300" y="4622801"/>
          <a:ext cx="1014801" cy="24130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31</xdr:row>
      <xdr:rowOff>6350</xdr:rowOff>
    </xdr:from>
    <xdr:to>
      <xdr:col>5</xdr:col>
      <xdr:colOff>341379</xdr:colOff>
      <xdr:row>33</xdr:row>
      <xdr:rowOff>79109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5BEF43D-BC73-4455-AB38-EC1F7D969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47850" y="5746750"/>
          <a:ext cx="1751079" cy="441059"/>
        </a:xfrm>
        <a:prstGeom prst="rect">
          <a:avLst/>
        </a:prstGeom>
      </xdr:spPr>
    </xdr:pic>
    <xdr:clientData/>
  </xdr:twoCellAnchor>
  <xdr:twoCellAnchor editAs="oneCell">
    <xdr:from>
      <xdr:col>0</xdr:col>
      <xdr:colOff>800101</xdr:colOff>
      <xdr:row>33</xdr:row>
      <xdr:rowOff>152400</xdr:rowOff>
    </xdr:from>
    <xdr:to>
      <xdr:col>5</xdr:col>
      <xdr:colOff>38101</xdr:colOff>
      <xdr:row>35</xdr:row>
      <xdr:rowOff>151689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6E9631D-4140-3205-5C3B-C8E101796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0101" y="6261100"/>
          <a:ext cx="2495550" cy="367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</xdr:rowOff>
    </xdr:from>
    <xdr:ext cx="1300559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2233DEF4-816F-421F-B1EB-FDC3DAE0DF77}"/>
                </a:ext>
              </a:extLst>
            </xdr:cNvPr>
            <xdr:cNvSpPr txBox="1"/>
          </xdr:nvSpPr>
          <xdr:spPr>
            <a:xfrm>
              <a:off x="501015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2233DEF4-816F-421F-B1EB-FDC3DAE0DF77}"/>
                </a:ext>
              </a:extLst>
            </xdr:cNvPr>
            <xdr:cNvSpPr txBox="1"/>
          </xdr:nvSpPr>
          <xdr:spPr>
            <a:xfrm>
              <a:off x="501015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𝑤_𝑛=1/𝑃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∙𝐹_𝑛/(1+𝑦)^𝑛 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3</xdr:col>
      <xdr:colOff>110236</xdr:colOff>
      <xdr:row>0</xdr:row>
      <xdr:rowOff>76200</xdr:rowOff>
    </xdr:from>
    <xdr:ext cx="3874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8F7E179-CEA4-4C88-9608-8FF137B928F7}"/>
                </a:ext>
              </a:extLst>
            </xdr:cNvPr>
            <xdr:cNvSpPr txBox="1"/>
          </xdr:nvSpPr>
          <xdr:spPr>
            <a:xfrm>
              <a:off x="66189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8F7E179-CEA4-4C88-9608-8FF137B928F7}"/>
                </a:ext>
              </a:extLst>
            </xdr:cNvPr>
            <xdr:cNvSpPr txBox="1"/>
          </xdr:nvSpPr>
          <xdr:spPr>
            <a:xfrm>
              <a:off x="66189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〖𝑛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sz="1100" b="0" i="0">
                  <a:latin typeface="Cambria Math" panose="02040503050406030204" pitchFamily="18" charset="0"/>
                </a:rPr>
                <a:t>𝑤〗_𝑛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1</xdr:col>
      <xdr:colOff>265811</xdr:colOff>
      <xdr:row>0</xdr:row>
      <xdr:rowOff>180975</xdr:rowOff>
    </xdr:from>
    <xdr:ext cx="1924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7701732-5B0A-47F2-9B13-D536AACB4E4B}"/>
                </a:ext>
              </a:extLst>
            </xdr:cNvPr>
            <xdr:cNvSpPr txBox="1"/>
          </xdr:nvSpPr>
          <xdr:spPr>
            <a:xfrm>
              <a:off x="46092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7701732-5B0A-47F2-9B13-D536AACB4E4B}"/>
                </a:ext>
              </a:extLst>
            </xdr:cNvPr>
            <xdr:cNvSpPr txBox="1"/>
          </xdr:nvSpPr>
          <xdr:spPr>
            <a:xfrm>
              <a:off x="46092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𝐹_𝑛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0</xdr:col>
      <xdr:colOff>219075</xdr:colOff>
      <xdr:row>12</xdr:row>
      <xdr:rowOff>133351</xdr:rowOff>
    </xdr:from>
    <xdr:to>
      <xdr:col>2</xdr:col>
      <xdr:colOff>1152525</xdr:colOff>
      <xdr:row>15</xdr:row>
      <xdr:rowOff>27428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10">
              <a:extLst>
                <a:ext uri="{FF2B5EF4-FFF2-40B4-BE49-F238E27FC236}">
                  <a16:creationId xmlns:a16="http://schemas.microsoft.com/office/drawing/2014/main" id="{211E411C-B123-4470-9F61-7757EF99C209}"/>
                </a:ext>
              </a:extLst>
            </xdr:cNvPr>
            <xdr:cNvSpPr txBox="1"/>
          </xdr:nvSpPr>
          <xdr:spPr>
            <a:xfrm>
              <a:off x="219075" y="2711451"/>
              <a:ext cx="5943600" cy="4465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i="1">
                        <a:latin typeface="Cambria Math" panose="02040503050406030204" pitchFamily="18" charset="0"/>
                      </a:rPr>
                      <m:t>𝐷</m:t>
                    </m:r>
                    <m:r>
                      <a:rPr lang="pt-PT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∙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𝐹𝑉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t-PT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pt-PT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sup>
                            </m:sSup>
                          </m:den>
                        </m:f>
                        <m:r>
                          <a:rPr lang="pt-PT" i="1">
                            <a:latin typeface="Cambria Math" panose="02040503050406030204" pitchFamily="18" charset="0"/>
                          </a:rPr>
                          <m:t>+</m:t>
                        </m:r>
                        <m:nary>
                          <m:naryPr>
                            <m:chr m:val="∑"/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f>
                              <m:fPr>
                                <m:ctrlPr>
                                  <a:rPr lang="pt-PT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PT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  <m:r>
                                  <a:rPr lang="pt-PT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∙</m:t>
                                </m:r>
                                <m:r>
                                  <a:rPr lang="pt-PT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PT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PT" i="1">
                                            <a:latin typeface="Cambria Math" panose="02040503050406030204" pitchFamily="18" charset="0"/>
                                          </a:rPr>
                                          <m:t>1+</m:t>
                                        </m:r>
                                        <m:r>
                                          <a:rPr lang="pt-PT" i="1"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sup>
                                </m:sSup>
                              </m:den>
                            </m:f>
                          </m:e>
                        </m:nary>
                      </m:num>
                      <m:den>
                        <m:sSup>
                          <m:sSupPr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p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/>
            </a:p>
          </xdr:txBody>
        </xdr:sp>
      </mc:Choice>
      <mc:Fallback xmlns="">
        <xdr:sp macro="" textlink="">
          <xdr:nvSpPr>
            <xdr:cNvPr id="10" name="TextBox 10">
              <a:extLst>
                <a:ext uri="{FF2B5EF4-FFF2-40B4-BE49-F238E27FC236}">
                  <a16:creationId xmlns:a16="http://schemas.microsoft.com/office/drawing/2014/main" id="{211E411C-B123-4470-9F61-7757EF99C209}"/>
                </a:ext>
              </a:extLst>
            </xdr:cNvPr>
            <xdr:cNvSpPr txBox="1"/>
          </xdr:nvSpPr>
          <xdr:spPr>
            <a:xfrm>
              <a:off x="219075" y="2711451"/>
              <a:ext cx="5943600" cy="44652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:r>
                <a:rPr lang="pt-PT" i="0">
                  <a:latin typeface="Cambria Math" panose="02040503050406030204" pitchFamily="18" charset="0"/>
                </a:rPr>
                <a:t>𝐷=((𝑇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i="0">
                  <a:latin typeface="Cambria Math" panose="02040503050406030204" pitchFamily="18" charset="0"/>
                </a:rPr>
                <a:t>𝐹𝑉)/(1+𝑦)^𝑇 +∑_(𝑛=1)^𝑇▒(𝑐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i="0">
                  <a:latin typeface="Cambria Math" panose="02040503050406030204" pitchFamily="18" charset="0"/>
                </a:rPr>
                <a:t>𝑛)/(1+𝑦)^𝑛 )/𝑃^𝑐 </a:t>
              </a:r>
              <a:endParaRPr lang="en-GB"/>
            </a:p>
          </xdr:txBody>
        </xdr:sp>
      </mc:Fallback>
    </mc:AlternateContent>
    <xdr:clientData/>
  </xdr:twoCellAnchor>
  <xdr:twoCellAnchor>
    <xdr:from>
      <xdr:col>0</xdr:col>
      <xdr:colOff>0</xdr:colOff>
      <xdr:row>15</xdr:row>
      <xdr:rowOff>0</xdr:rowOff>
    </xdr:from>
    <xdr:to>
      <xdr:col>2</xdr:col>
      <xdr:colOff>547412</xdr:colOff>
      <xdr:row>17</xdr:row>
      <xdr:rowOff>58287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421693AE-84F3-4E74-9776-FBDD86CF3F58}"/>
                </a:ext>
              </a:extLst>
            </xdr:cNvPr>
            <xdr:cNvSpPr/>
          </xdr:nvSpPr>
          <xdr:spPr>
            <a:xfrm>
              <a:off x="0" y="3130550"/>
              <a:ext cx="5557562" cy="42658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b="0" i="1">
                        <a:latin typeface="Cambria Math" panose="02040503050406030204" pitchFamily="18" charset="0"/>
                      </a:rPr>
                      <m:t>𝑀𝐷</m:t>
                    </m:r>
                    <m:r>
                      <a:rPr lang="pt-PT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</m:d>
                      </m:den>
                    </m:f>
                    <m:r>
                      <a:rPr lang="pt-PT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𝐷</m:t>
                    </m:r>
                  </m:oMath>
                </m:oMathPara>
              </a14:m>
              <a:endParaRPr lang="en-GB"/>
            </a:p>
          </xdr:txBody>
        </xdr:sp>
      </mc:Choice>
      <mc:Fallback xmlns=""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421693AE-84F3-4E74-9776-FBDD86CF3F58}"/>
                </a:ext>
              </a:extLst>
            </xdr:cNvPr>
            <xdr:cNvSpPr/>
          </xdr:nvSpPr>
          <xdr:spPr>
            <a:xfrm>
              <a:off x="0" y="3130550"/>
              <a:ext cx="5557562" cy="42658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:r>
                <a:rPr lang="pt-PT" b="0" i="0">
                  <a:latin typeface="Cambria Math" panose="02040503050406030204" pitchFamily="18" charset="0"/>
                </a:rPr>
                <a:t>𝑀𝐷=</a:t>
              </a:r>
              <a:r>
                <a:rPr lang="pt-PT" i="0">
                  <a:latin typeface="Cambria Math" panose="02040503050406030204" pitchFamily="18" charset="0"/>
                </a:rPr>
                <a:t>1/((1+𝑦) )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𝐷</a:t>
              </a:r>
              <a:endParaRPr lang="en-GB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6</xdr:col>
      <xdr:colOff>103564</xdr:colOff>
      <xdr:row>4</xdr:row>
      <xdr:rowOff>148580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6495B6-AED2-F96F-C400-DB1DCEF1E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311150"/>
          <a:ext cx="1932364" cy="7200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Barros Luís" id="{6F0A0DC2-7BFD-4081-867B-65769BB7A2F5}" userId="S::JJLuis@montepio.pt::106c4cbc-1c38-4ee6-a919-4ae6a0d5413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3-05-09T23:42:43.52" personId="{6F0A0DC2-7BFD-4081-867B-65769BB7A2F5}" id="{766E99B1-C6A6-4CE5-88E0-C9C0C803A038}">
    <text>Weights = ratio between the present value of each cash-flow and the bond price</text>
  </threadedComment>
  <threadedComment ref="D1" dT="2023-05-09T23:41:14.45" personId="{6F0A0DC2-7BFD-4081-867B-65769BB7A2F5}" id="{0F49F0A0-1A14-4E7D-8938-C85B128E75F5}">
    <text>Weighted average of the maturities of all cash-flows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" activeCellId="1" sqref="A1:B1048576 M1:M1048576"/>
    </sheetView>
  </sheetViews>
  <sheetFormatPr defaultRowHeight="14.5" x14ac:dyDescent="0.35"/>
  <cols>
    <col min="2" max="2" width="51.36328125" bestFit="1" customWidth="1"/>
    <col min="3" max="3" width="13.26953125" customWidth="1"/>
  </cols>
  <sheetData>
    <row r="1" spans="1:13" x14ac:dyDescent="0.35">
      <c r="A1" s="20" t="s">
        <v>33</v>
      </c>
      <c r="B1" s="20" t="s">
        <v>34</v>
      </c>
      <c r="C1" s="20"/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35</v>
      </c>
    </row>
    <row r="2" spans="1:13" x14ac:dyDescent="0.35">
      <c r="A2" s="20"/>
      <c r="B2" s="20"/>
      <c r="C2" s="20"/>
      <c r="D2">
        <v>2</v>
      </c>
      <c r="E2">
        <v>2.5</v>
      </c>
      <c r="F2">
        <v>3</v>
      </c>
      <c r="G2">
        <v>2.5</v>
      </c>
      <c r="H2">
        <v>2.5</v>
      </c>
      <c r="I2">
        <v>2.5</v>
      </c>
      <c r="J2">
        <v>2.5</v>
      </c>
      <c r="K2">
        <v>2.5</v>
      </c>
      <c r="L2">
        <f>SUM(D2:K2)</f>
        <v>20</v>
      </c>
      <c r="M2">
        <f>ROUND(L2,0)</f>
        <v>20</v>
      </c>
    </row>
    <row r="3" spans="1:13" x14ac:dyDescent="0.35">
      <c r="A3" s="20"/>
      <c r="B3" s="20"/>
      <c r="C3" s="21" t="s">
        <v>36</v>
      </c>
    </row>
    <row r="4" spans="1:13" x14ac:dyDescent="0.35">
      <c r="A4" t="s">
        <v>62</v>
      </c>
      <c r="B4" t="s">
        <v>63</v>
      </c>
      <c r="L4">
        <f>SUM(D4:K4)</f>
        <v>0</v>
      </c>
      <c r="M4" t="s">
        <v>86</v>
      </c>
    </row>
    <row r="5" spans="1:13" x14ac:dyDescent="0.35">
      <c r="A5" t="s">
        <v>64</v>
      </c>
      <c r="B5" t="s">
        <v>65</v>
      </c>
      <c r="D5">
        <v>2</v>
      </c>
      <c r="E5">
        <v>1.25</v>
      </c>
      <c r="F5">
        <v>2.5</v>
      </c>
      <c r="G5">
        <v>0</v>
      </c>
      <c r="H5">
        <v>2.25</v>
      </c>
      <c r="I5">
        <v>0</v>
      </c>
      <c r="J5">
        <v>2</v>
      </c>
      <c r="K5">
        <v>0</v>
      </c>
      <c r="L5">
        <f t="shared" ref="L5:L51" si="0">SUM(D5:K5)</f>
        <v>10</v>
      </c>
      <c r="M5">
        <f>ROUND(L5,0)</f>
        <v>10</v>
      </c>
    </row>
    <row r="6" spans="1:13" x14ac:dyDescent="0.35">
      <c r="A6" t="s">
        <v>66</v>
      </c>
      <c r="B6" t="s">
        <v>67</v>
      </c>
      <c r="D6">
        <v>2</v>
      </c>
      <c r="E6">
        <v>1.75</v>
      </c>
      <c r="F6">
        <v>2.875</v>
      </c>
      <c r="G6">
        <v>0</v>
      </c>
      <c r="H6">
        <v>0.25</v>
      </c>
      <c r="I6">
        <v>0</v>
      </c>
      <c r="J6">
        <v>0</v>
      </c>
      <c r="K6">
        <v>1.5</v>
      </c>
      <c r="L6">
        <f t="shared" si="0"/>
        <v>8.375</v>
      </c>
      <c r="M6">
        <f>ROUND(L6,0)</f>
        <v>8</v>
      </c>
    </row>
    <row r="7" spans="1:13" x14ac:dyDescent="0.35">
      <c r="A7" t="s">
        <v>68</v>
      </c>
      <c r="B7" t="s">
        <v>69</v>
      </c>
      <c r="L7">
        <f t="shared" si="0"/>
        <v>0</v>
      </c>
      <c r="M7" t="s">
        <v>86</v>
      </c>
    </row>
    <row r="8" spans="1:13" x14ac:dyDescent="0.35">
      <c r="A8" t="s">
        <v>70</v>
      </c>
      <c r="B8" t="s">
        <v>71</v>
      </c>
      <c r="D8">
        <v>2</v>
      </c>
      <c r="E8">
        <v>2.375</v>
      </c>
      <c r="F8">
        <v>2.875</v>
      </c>
      <c r="G8">
        <v>0</v>
      </c>
      <c r="H8">
        <v>2</v>
      </c>
      <c r="I8">
        <v>0</v>
      </c>
      <c r="J8">
        <v>0.5</v>
      </c>
      <c r="K8">
        <v>1.25</v>
      </c>
      <c r="L8">
        <f t="shared" si="0"/>
        <v>11</v>
      </c>
      <c r="M8">
        <f t="shared" ref="M6:M51" si="1">ROUND(L8,0)</f>
        <v>11</v>
      </c>
    </row>
    <row r="9" spans="1:13" x14ac:dyDescent="0.35">
      <c r="A9" t="s">
        <v>72</v>
      </c>
      <c r="B9" t="s">
        <v>73</v>
      </c>
      <c r="L9">
        <f t="shared" si="0"/>
        <v>0</v>
      </c>
      <c r="M9" t="s">
        <v>86</v>
      </c>
    </row>
    <row r="10" spans="1:13" x14ac:dyDescent="0.35">
      <c r="A10" t="s">
        <v>74</v>
      </c>
      <c r="B10" t="s">
        <v>75</v>
      </c>
      <c r="L10">
        <f t="shared" si="0"/>
        <v>0</v>
      </c>
      <c r="M10" t="s">
        <v>86</v>
      </c>
    </row>
    <row r="11" spans="1:13" x14ac:dyDescent="0.35">
      <c r="A11" t="s">
        <v>76</v>
      </c>
      <c r="B11" t="s">
        <v>77</v>
      </c>
      <c r="D11">
        <v>2</v>
      </c>
      <c r="E11">
        <v>2.375</v>
      </c>
      <c r="F11">
        <v>2.875</v>
      </c>
      <c r="G11">
        <v>0</v>
      </c>
      <c r="H11">
        <v>0</v>
      </c>
      <c r="I11">
        <v>0</v>
      </c>
      <c r="J11">
        <v>0</v>
      </c>
      <c r="K11">
        <v>0</v>
      </c>
      <c r="L11">
        <f t="shared" si="0"/>
        <v>7.25</v>
      </c>
      <c r="M11">
        <f t="shared" si="1"/>
        <v>7</v>
      </c>
    </row>
    <row r="12" spans="1:13" x14ac:dyDescent="0.35">
      <c r="A12" t="s">
        <v>78</v>
      </c>
      <c r="B12" t="s">
        <v>79</v>
      </c>
      <c r="L12">
        <f t="shared" si="0"/>
        <v>0</v>
      </c>
      <c r="M12" t="s">
        <v>86</v>
      </c>
    </row>
    <row r="13" spans="1:13" x14ac:dyDescent="0.35">
      <c r="A13" t="s">
        <v>80</v>
      </c>
      <c r="B13" t="s">
        <v>81</v>
      </c>
      <c r="L13">
        <f t="shared" si="0"/>
        <v>0</v>
      </c>
      <c r="M13" t="s">
        <v>86</v>
      </c>
    </row>
    <row r="14" spans="1:13" x14ac:dyDescent="0.35">
      <c r="A14" t="s">
        <v>82</v>
      </c>
      <c r="B14" t="s">
        <v>83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>
        <f t="shared" si="1"/>
        <v>0</v>
      </c>
    </row>
    <row r="15" spans="1:13" x14ac:dyDescent="0.35">
      <c r="A15" t="s">
        <v>84</v>
      </c>
      <c r="B15" t="s">
        <v>85</v>
      </c>
      <c r="D15">
        <v>2</v>
      </c>
      <c r="E15">
        <v>2.25</v>
      </c>
      <c r="F15">
        <v>2.5</v>
      </c>
      <c r="G15">
        <v>0</v>
      </c>
      <c r="H15">
        <v>2.25</v>
      </c>
      <c r="I15">
        <v>1.75</v>
      </c>
      <c r="J15">
        <v>1.75</v>
      </c>
      <c r="K15">
        <v>0.25</v>
      </c>
      <c r="L15">
        <f t="shared" si="0"/>
        <v>12.75</v>
      </c>
      <c r="M15">
        <f t="shared" si="1"/>
        <v>13</v>
      </c>
    </row>
    <row r="18" spans="12:13" s="19" customFormat="1" x14ac:dyDescent="0.35">
      <c r="L18"/>
      <c r="M18"/>
    </row>
  </sheetData>
  <sortState xmlns:xlrd2="http://schemas.microsoft.com/office/spreadsheetml/2017/richdata2" ref="A2:B52">
    <sortCondition ref="B4:B52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0312-0E76-4B31-9F45-2A70AED39C24}">
  <sheetPr codeName="Sheet2"/>
  <dimension ref="A1:H35"/>
  <sheetViews>
    <sheetView workbookViewId="0">
      <selection activeCell="C5" sqref="C5"/>
    </sheetView>
  </sheetViews>
  <sheetFormatPr defaultRowHeight="14.5" x14ac:dyDescent="0.35"/>
  <cols>
    <col min="1" max="1" width="11.7265625" bestFit="1" customWidth="1"/>
  </cols>
  <sheetData>
    <row r="1" spans="1:3" ht="15" thickBot="1" x14ac:dyDescent="0.4">
      <c r="A1" s="22"/>
      <c r="B1" s="23">
        <v>1</v>
      </c>
      <c r="C1" s="23">
        <v>2</v>
      </c>
    </row>
    <row r="2" spans="1:3" ht="15" thickBot="1" x14ac:dyDescent="0.4">
      <c r="A2" s="24" t="s">
        <v>9</v>
      </c>
      <c r="B2" s="25">
        <v>0.02</v>
      </c>
      <c r="C2" s="25">
        <v>0.03</v>
      </c>
    </row>
    <row r="3" spans="1:3" ht="15" thickBot="1" x14ac:dyDescent="0.4">
      <c r="A3" s="24" t="s">
        <v>37</v>
      </c>
      <c r="B3" s="25">
        <v>35</v>
      </c>
      <c r="C3" s="25">
        <v>20</v>
      </c>
    </row>
    <row r="4" spans="1:3" ht="15" thickBot="1" x14ac:dyDescent="0.4">
      <c r="A4" s="24" t="s">
        <v>10</v>
      </c>
      <c r="B4" s="25">
        <v>1.6</v>
      </c>
      <c r="C4" s="25">
        <v>0.9</v>
      </c>
    </row>
    <row r="5" spans="1:3" ht="15" thickBot="1" x14ac:dyDescent="0.4">
      <c r="A5" s="26" t="s">
        <v>11</v>
      </c>
      <c r="B5" s="25">
        <v>12</v>
      </c>
      <c r="C5" s="25">
        <v>10</v>
      </c>
    </row>
    <row r="7" spans="1:3" x14ac:dyDescent="0.35">
      <c r="A7" s="31" t="s">
        <v>38</v>
      </c>
      <c r="B7" s="32">
        <v>1</v>
      </c>
    </row>
    <row r="8" spans="1:3" x14ac:dyDescent="0.35">
      <c r="A8" s="34" t="s">
        <v>28</v>
      </c>
      <c r="B8" s="35">
        <v>0.05</v>
      </c>
    </row>
    <row r="9" spans="1:3" x14ac:dyDescent="0.35">
      <c r="A9" s="34" t="s">
        <v>29</v>
      </c>
      <c r="B9" s="35">
        <v>0.03</v>
      </c>
    </row>
    <row r="10" spans="1:3" x14ac:dyDescent="0.35">
      <c r="A10" s="33" t="s">
        <v>12</v>
      </c>
      <c r="B10" s="35">
        <v>0.04</v>
      </c>
    </row>
    <row r="11" spans="1:3" x14ac:dyDescent="0.35">
      <c r="A11" s="33" t="s">
        <v>31</v>
      </c>
      <c r="B11" s="35">
        <v>0.03</v>
      </c>
    </row>
    <row r="12" spans="1:3" x14ac:dyDescent="0.35">
      <c r="A12" s="39" t="s">
        <v>43</v>
      </c>
      <c r="B12" s="35">
        <v>0.4</v>
      </c>
    </row>
    <row r="13" spans="1:3" x14ac:dyDescent="0.35">
      <c r="A13" s="36" t="s">
        <v>40</v>
      </c>
    </row>
    <row r="14" spans="1:3" x14ac:dyDescent="0.35">
      <c r="A14" t="s">
        <v>39</v>
      </c>
      <c r="B14">
        <f>B7/(B8-B9)</f>
        <v>49.999999999999993</v>
      </c>
    </row>
    <row r="16" spans="1:3" x14ac:dyDescent="0.35">
      <c r="A16" s="36" t="s">
        <v>41</v>
      </c>
    </row>
    <row r="17" spans="1:8" x14ac:dyDescent="0.35">
      <c r="D17">
        <v>1</v>
      </c>
      <c r="E17">
        <v>2</v>
      </c>
    </row>
    <row r="18" spans="1:8" x14ac:dyDescent="0.35">
      <c r="A18" t="s">
        <v>30</v>
      </c>
      <c r="D18">
        <f>(B$5/100-$B$11)/(B3/100)</f>
        <v>0.25714285714285717</v>
      </c>
      <c r="E18">
        <f t="shared" ref="E18" si="0">(C$5/100-$B$11)/(C3/100)</f>
        <v>0.35000000000000003</v>
      </c>
    </row>
    <row r="19" spans="1:8" x14ac:dyDescent="0.35">
      <c r="A19" t="s">
        <v>42</v>
      </c>
      <c r="D19">
        <f>(B$5/100-$B$11)/(B4)</f>
        <v>5.6249999999999994E-2</v>
      </c>
      <c r="E19">
        <f>(C$5/100-$B$11)/(C4)</f>
        <v>7.7777777777777779E-2</v>
      </c>
    </row>
    <row r="21" spans="1:8" x14ac:dyDescent="0.35">
      <c r="A21" t="s">
        <v>44</v>
      </c>
    </row>
    <row r="23" spans="1:8" x14ac:dyDescent="0.35">
      <c r="A23" s="36" t="s">
        <v>45</v>
      </c>
    </row>
    <row r="24" spans="1:8" x14ac:dyDescent="0.35">
      <c r="D24">
        <v>1</v>
      </c>
      <c r="E24">
        <v>2</v>
      </c>
    </row>
    <row r="25" spans="1:8" x14ac:dyDescent="0.35">
      <c r="A25" t="s">
        <v>46</v>
      </c>
      <c r="D25" s="1">
        <f>B2+B4*$B10</f>
        <v>8.4000000000000005E-2</v>
      </c>
      <c r="E25" s="1">
        <f>C2+C4*$B10</f>
        <v>6.6000000000000003E-2</v>
      </c>
    </row>
    <row r="26" spans="1:8" x14ac:dyDescent="0.35">
      <c r="A26" t="s">
        <v>32</v>
      </c>
      <c r="D26" s="37">
        <f>$B11+B4*($B10-$B11)</f>
        <v>4.5999999999999999E-2</v>
      </c>
      <c r="E26" s="37">
        <f>$B11+C4*($B10-$B11)</f>
        <v>3.9E-2</v>
      </c>
    </row>
    <row r="28" spans="1:8" x14ac:dyDescent="0.35">
      <c r="A28" t="s">
        <v>47</v>
      </c>
    </row>
    <row r="29" spans="1:8" x14ac:dyDescent="0.35">
      <c r="A29" t="s">
        <v>48</v>
      </c>
    </row>
    <row r="31" spans="1:8" x14ac:dyDescent="0.35">
      <c r="A31" s="36" t="s">
        <v>49</v>
      </c>
      <c r="G31">
        <v>1</v>
      </c>
      <c r="H31">
        <v>2</v>
      </c>
    </row>
    <row r="32" spans="1:8" x14ac:dyDescent="0.35">
      <c r="A32" s="38" t="s">
        <v>50</v>
      </c>
      <c r="G32">
        <f>((C3/100)^2-(B3/100)*(C3/100)*B12)/((B3/100)^2+(C3/100)^2-2*(B3/100)*(C3/100)*B12)</f>
        <v>0.11267605633802828</v>
      </c>
      <c r="H32">
        <f>1-G32</f>
        <v>0.88732394366197176</v>
      </c>
    </row>
    <row r="35" spans="1:7" x14ac:dyDescent="0.35">
      <c r="A35" t="s">
        <v>51</v>
      </c>
      <c r="G35">
        <f>G32^2*(B3/100)^2+H32^2*(C3/100)^2+2*G32*H32*B12*(B3/100)*(C3/100)</f>
        <v>3.8647887323943669E-2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EE9F9-5C2C-4331-826D-054EC588337D}">
  <sheetPr codeName="Sheet3"/>
  <dimension ref="A1:G26"/>
  <sheetViews>
    <sheetView topLeftCell="A22" workbookViewId="0">
      <selection activeCell="C25" sqref="C25"/>
    </sheetView>
  </sheetViews>
  <sheetFormatPr defaultRowHeight="14.5" x14ac:dyDescent="0.35"/>
  <cols>
    <col min="1" max="1" width="62.1796875" bestFit="1" customWidth="1"/>
    <col min="2" max="2" width="9.54296875" customWidth="1"/>
    <col min="3" max="3" width="21.453125" customWidth="1"/>
    <col min="7" max="7" width="9.90625" bestFit="1" customWidth="1"/>
  </cols>
  <sheetData>
    <row r="1" spans="1:7" x14ac:dyDescent="0.35">
      <c r="A1" s="27" t="s">
        <v>13</v>
      </c>
      <c r="B1" s="29" t="s">
        <v>14</v>
      </c>
      <c r="C1" s="29"/>
      <c r="D1" s="29"/>
      <c r="F1" t="s">
        <v>15</v>
      </c>
      <c r="G1" s="3">
        <v>0.04</v>
      </c>
    </row>
    <row r="2" spans="1:7" x14ac:dyDescent="0.35">
      <c r="A2" s="28"/>
      <c r="B2" s="30"/>
      <c r="C2" s="30"/>
      <c r="D2" s="30"/>
      <c r="F2" t="s">
        <v>16</v>
      </c>
      <c r="G2">
        <v>102</v>
      </c>
    </row>
    <row r="3" spans="1:7" x14ac:dyDescent="0.35">
      <c r="A3" s="2"/>
      <c r="B3" s="4">
        <f>-G2</f>
        <v>-102</v>
      </c>
      <c r="C3" s="2"/>
      <c r="D3" s="2"/>
      <c r="F3" t="s">
        <v>17</v>
      </c>
      <c r="G3">
        <v>100</v>
      </c>
    </row>
    <row r="4" spans="1:7" x14ac:dyDescent="0.35">
      <c r="A4" s="2">
        <v>1</v>
      </c>
      <c r="B4" s="2">
        <f>G$1*G$3</f>
        <v>4</v>
      </c>
      <c r="C4" s="2">
        <f>1/G$2*B4/(1+B$8)^A4</f>
        <v>3.8089955534570168E-2</v>
      </c>
      <c r="D4" s="2">
        <f>A4*C4</f>
        <v>3.8089955534570168E-2</v>
      </c>
      <c r="F4" t="s">
        <v>18</v>
      </c>
      <c r="G4">
        <f>MAX(A4:A5)</f>
        <v>2</v>
      </c>
    </row>
    <row r="5" spans="1:7" x14ac:dyDescent="0.35">
      <c r="A5" s="2">
        <v>2</v>
      </c>
      <c r="B5" s="2">
        <f>(1+G$1)*G$3</f>
        <v>104</v>
      </c>
      <c r="C5" s="2">
        <f>1/G$2*B5/(1+B$8)^A5</f>
        <v>0.96191004447072814</v>
      </c>
      <c r="D5" s="2">
        <f t="shared" ref="D5" si="0">A5*C5</f>
        <v>1.9238200889414563</v>
      </c>
      <c r="F5" s="5" t="s">
        <v>19</v>
      </c>
      <c r="G5" t="s">
        <v>20</v>
      </c>
    </row>
    <row r="6" spans="1:7" x14ac:dyDescent="0.35">
      <c r="A6" s="2" t="s">
        <v>8</v>
      </c>
      <c r="B6" s="2"/>
      <c r="C6" s="2"/>
      <c r="D6" s="6">
        <f>SUM(D4:D5)</f>
        <v>1.9619100444760265</v>
      </c>
      <c r="F6" t="s">
        <v>21</v>
      </c>
    </row>
    <row r="8" spans="1:7" x14ac:dyDescent="0.35">
      <c r="A8" s="9" t="s">
        <v>22</v>
      </c>
      <c r="B8" s="10">
        <f>IRR(B3:B5)</f>
        <v>2.9554530167879234E-2</v>
      </c>
    </row>
    <row r="9" spans="1:7" x14ac:dyDescent="0.35">
      <c r="A9" s="9" t="s">
        <v>23</v>
      </c>
      <c r="B9" s="9">
        <f>D6</f>
        <v>1.9619100444760265</v>
      </c>
    </row>
    <row r="10" spans="1:7" x14ac:dyDescent="0.35">
      <c r="A10" s="9" t="s">
        <v>24</v>
      </c>
      <c r="B10" s="9">
        <f>B9/(1+B8)</f>
        <v>1.9055911921014201</v>
      </c>
    </row>
    <row r="11" spans="1:7" x14ac:dyDescent="0.35">
      <c r="A11" s="7"/>
      <c r="B11" s="8"/>
    </row>
    <row r="12" spans="1:7" x14ac:dyDescent="0.35">
      <c r="A12" s="7"/>
      <c r="B12" s="8"/>
    </row>
    <row r="14" spans="1:7" x14ac:dyDescent="0.35">
      <c r="G14" s="1"/>
    </row>
    <row r="15" spans="1:7" x14ac:dyDescent="0.35">
      <c r="G15" s="1"/>
    </row>
    <row r="16" spans="1:7" x14ac:dyDescent="0.35">
      <c r="G16" s="1"/>
    </row>
    <row r="19" spans="1:1" x14ac:dyDescent="0.35">
      <c r="A19" s="36" t="s">
        <v>40</v>
      </c>
    </row>
    <row r="20" spans="1:1" x14ac:dyDescent="0.35">
      <c r="A20" t="s">
        <v>52</v>
      </c>
    </row>
    <row r="22" spans="1:1" x14ac:dyDescent="0.35">
      <c r="A22" s="36" t="s">
        <v>45</v>
      </c>
    </row>
    <row r="23" spans="1:1" x14ac:dyDescent="0.35">
      <c r="A23" t="s">
        <v>58</v>
      </c>
    </row>
    <row r="24" spans="1:1" x14ac:dyDescent="0.35">
      <c r="A24" t="s">
        <v>59</v>
      </c>
    </row>
    <row r="25" spans="1:1" x14ac:dyDescent="0.35">
      <c r="A25" t="s">
        <v>60</v>
      </c>
    </row>
    <row r="26" spans="1:1" x14ac:dyDescent="0.35">
      <c r="A26" t="s">
        <v>61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748A-136D-46EB-BD70-703B4A689A70}">
  <sheetPr codeName="Sheet4"/>
  <dimension ref="A1:F5"/>
  <sheetViews>
    <sheetView workbookViewId="0"/>
  </sheetViews>
  <sheetFormatPr defaultRowHeight="14.5" x14ac:dyDescent="0.35"/>
  <sheetData>
    <row r="1" spans="1:6" x14ac:dyDescent="0.35">
      <c r="A1" t="s">
        <v>53</v>
      </c>
      <c r="F1" s="18"/>
    </row>
    <row r="2" spans="1:6" x14ac:dyDescent="0.35">
      <c r="A2" t="s">
        <v>54</v>
      </c>
      <c r="B2" s="17"/>
    </row>
    <row r="3" spans="1:6" x14ac:dyDescent="0.35">
      <c r="A3" t="s">
        <v>55</v>
      </c>
      <c r="B3" s="17"/>
    </row>
    <row r="4" spans="1:6" x14ac:dyDescent="0.35">
      <c r="A4" t="s">
        <v>56</v>
      </c>
    </row>
    <row r="5" spans="1:6" x14ac:dyDescent="0.35">
      <c r="A5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07FB-3FD3-42E5-A286-E9907095ECB5}">
  <sheetPr codeName="Sheet5"/>
  <dimension ref="A1:B8"/>
  <sheetViews>
    <sheetView workbookViewId="0">
      <selection activeCell="B8" sqref="B8"/>
    </sheetView>
  </sheetViews>
  <sheetFormatPr defaultRowHeight="14.5" x14ac:dyDescent="0.35"/>
  <cols>
    <col min="1" max="1" width="10.1796875" bestFit="1" customWidth="1"/>
  </cols>
  <sheetData>
    <row r="1" spans="1:2" ht="24.5" thickBot="1" x14ac:dyDescent="0.4">
      <c r="A1" s="11" t="s">
        <v>25</v>
      </c>
      <c r="B1" s="12" t="s">
        <v>26</v>
      </c>
    </row>
    <row r="2" spans="1:2" ht="15" thickBot="1" x14ac:dyDescent="0.4">
      <c r="A2" s="13">
        <v>1</v>
      </c>
      <c r="B2" s="14">
        <v>3.4049999999999998</v>
      </c>
    </row>
    <row r="3" spans="1:2" ht="15" thickBot="1" x14ac:dyDescent="0.4">
      <c r="A3" s="13">
        <v>3</v>
      </c>
      <c r="B3" s="14">
        <v>3.58</v>
      </c>
    </row>
    <row r="4" spans="1:2" ht="15" thickBot="1" x14ac:dyDescent="0.4">
      <c r="A4" s="13">
        <v>6</v>
      </c>
      <c r="B4" s="14">
        <v>3.74</v>
      </c>
    </row>
    <row r="5" spans="1:2" ht="15" thickBot="1" x14ac:dyDescent="0.4">
      <c r="A5" s="13">
        <v>9</v>
      </c>
      <c r="B5" s="14">
        <v>3.86</v>
      </c>
    </row>
    <row r="6" spans="1:2" ht="15" thickBot="1" x14ac:dyDescent="0.4">
      <c r="A6" s="13">
        <v>12</v>
      </c>
      <c r="B6" s="14">
        <v>3.9449999999999998</v>
      </c>
    </row>
    <row r="8" spans="1:2" x14ac:dyDescent="0.35">
      <c r="A8" s="15" t="s">
        <v>27</v>
      </c>
      <c r="B8" s="16">
        <f>((1+B5/100)^(A5/12)/(1+B3/100)^(A3/12))^(1/(A4/12))-1</f>
        <v>4.0002837108284339E-2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Grades</vt:lpstr>
      <vt:lpstr>Group I</vt:lpstr>
      <vt:lpstr>II.1 and II.3</vt:lpstr>
      <vt:lpstr>II.2</vt:lpstr>
      <vt:lpstr>II.4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Barros Luís</cp:lastModifiedBy>
  <dcterms:created xsi:type="dcterms:W3CDTF">2023-06-04T01:52:55Z</dcterms:created>
  <dcterms:modified xsi:type="dcterms:W3CDTF">2023-07-13T16:35:35Z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56dabd-1ab2-455c-ac5f-fbfcf45fdb51_Enabled">
    <vt:lpwstr>true</vt:lpwstr>
  </property>
  <property fmtid="{D5CDD505-2E9C-101B-9397-08002B2CF9AE}" pid="3" name="MSIP_Label_2756dabd-1ab2-455c-ac5f-fbfcf45fdb51_SetDate">
    <vt:lpwstr>2023-06-10T23:51:13Z</vt:lpwstr>
  </property>
  <property fmtid="{D5CDD505-2E9C-101B-9397-08002B2CF9AE}" pid="4" name="MSIP_Label_2756dabd-1ab2-455c-ac5f-fbfcf45fdb51_Method">
    <vt:lpwstr>Privileged</vt:lpwstr>
  </property>
  <property fmtid="{D5CDD505-2E9C-101B-9397-08002B2CF9AE}" pid="5" name="MSIP_Label_2756dabd-1ab2-455c-ac5f-fbfcf45fdb51_Name">
    <vt:lpwstr>2756dabd-1ab2-455c-ac5f-fbfcf45fdb51</vt:lpwstr>
  </property>
  <property fmtid="{D5CDD505-2E9C-101B-9397-08002B2CF9AE}" pid="6" name="MSIP_Label_2756dabd-1ab2-455c-ac5f-fbfcf45fdb51_SiteId">
    <vt:lpwstr>0f172980-1261-4323-ab7a-c89b472843d7</vt:lpwstr>
  </property>
  <property fmtid="{D5CDD505-2E9C-101B-9397-08002B2CF9AE}" pid="7" name="MSIP_Label_2756dabd-1ab2-455c-ac5f-fbfcf45fdb51_ActionId">
    <vt:lpwstr>c819c1f0-9b89-4f58-8004-ea04a6bca257</vt:lpwstr>
  </property>
  <property fmtid="{D5CDD505-2E9C-101B-9397-08002B2CF9AE}" pid="8" name="MSIP_Label_2756dabd-1ab2-455c-ac5f-fbfcf45fdb51_ContentBits">
    <vt:lpwstr>0</vt:lpwstr>
  </property>
</Properties>
</file>