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drawings/drawing4.xml" ContentType="application/vnd.openxmlformats-officedocument.drawing+xml"/>
  <Override PartName="/xl/ink/ink22.xml" ContentType="application/inkml+xml"/>
  <Override PartName="/xl/drawings/drawing5.xml" ContentType="application/vnd.openxmlformats-officedocument.drawing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ISEG\Cadeiras\Política económica\2020-2021\Testes\"/>
    </mc:Choice>
  </mc:AlternateContent>
  <xr:revisionPtr revIDLastSave="0" documentId="13_ncr:1_{3BDA30DF-9D2F-430C-9640-A3F2EB4F6388}" xr6:coauthVersionLast="46" xr6:coauthVersionMax="46" xr10:uidLastSave="{00000000-0000-0000-0000-000000000000}"/>
  <bookViews>
    <workbookView xWindow="-96" yWindow="-96" windowWidth="23232" windowHeight="13152" activeTab="5" xr2:uid="{176F9019-9E2A-4FB5-B0FA-9BC55072CBA0}"/>
  </bookViews>
  <sheets>
    <sheet name="Resolução exercício 5" sheetId="6" r:id="rId1"/>
    <sheet name="Resolução exercício 7" sheetId="3" r:id="rId2"/>
    <sheet name="Exercício 8" sheetId="4" r:id="rId3"/>
    <sheet name="Resolução Exercício 8" sheetId="5" r:id="rId4"/>
    <sheet name="Exercício 9" sheetId="2" r:id="rId5"/>
    <sheet name="Exercício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C44" i="2"/>
  <c r="E39" i="2"/>
  <c r="E41" i="2"/>
  <c r="C38" i="2"/>
  <c r="F23" i="2"/>
  <c r="C23" i="2"/>
  <c r="F37" i="2"/>
  <c r="I98" i="7"/>
  <c r="F95" i="7"/>
  <c r="F100" i="7"/>
  <c r="F88" i="7"/>
  <c r="I71" i="7"/>
  <c r="I70" i="7"/>
  <c r="F75" i="7"/>
  <c r="F61" i="7"/>
  <c r="F48" i="7"/>
  <c r="F36" i="7"/>
  <c r="F18" i="7"/>
  <c r="F24" i="7"/>
  <c r="F11" i="7"/>
  <c r="F50" i="2"/>
  <c r="F48" i="2"/>
  <c r="F46" i="2"/>
  <c r="F41" i="2"/>
  <c r="C41" i="2"/>
  <c r="F19" i="2"/>
  <c r="F18" i="2"/>
  <c r="F17" i="2"/>
  <c r="F24" i="2"/>
  <c r="C25" i="2"/>
  <c r="C29" i="2" s="1"/>
  <c r="F29" i="2" s="1"/>
  <c r="C19" i="2"/>
  <c r="C17" i="2"/>
  <c r="AU14" i="5"/>
  <c r="AW14" i="5"/>
  <c r="AX14" i="5"/>
  <c r="AY14" i="5"/>
  <c r="AZ14" i="5"/>
  <c r="BB14" i="5"/>
  <c r="BC14" i="5"/>
  <c r="BD14" i="5"/>
  <c r="BG14" i="5"/>
  <c r="BH14" i="5"/>
  <c r="BL14" i="5"/>
  <c r="BQ14" i="5"/>
  <c r="BV14" i="5"/>
  <c r="CA14" i="5"/>
  <c r="CB14" i="5"/>
  <c r="CF14" i="5"/>
  <c r="CK14" i="5"/>
  <c r="CL14" i="5"/>
  <c r="CM14" i="5"/>
  <c r="CO14" i="5"/>
  <c r="CP14" i="5"/>
  <c r="CQ14" i="5"/>
  <c r="CR14" i="5"/>
  <c r="CT14" i="5"/>
  <c r="CU14" i="5"/>
  <c r="CV14" i="5"/>
  <c r="CY14" i="5"/>
  <c r="CZ14" i="5"/>
  <c r="DD14" i="5"/>
  <c r="DI14" i="5"/>
  <c r="DN14" i="5"/>
  <c r="DS14" i="5"/>
  <c r="DT14" i="5"/>
  <c r="DX14" i="5"/>
  <c r="EC14" i="5"/>
  <c r="ED14" i="5"/>
  <c r="EE14" i="5"/>
  <c r="EG14" i="5"/>
  <c r="EH14" i="5"/>
  <c r="EI14" i="5"/>
  <c r="EJ14" i="5"/>
  <c r="EL14" i="5"/>
  <c r="EM14" i="5"/>
  <c r="EN14" i="5"/>
  <c r="EQ14" i="5"/>
  <c r="ER14" i="5"/>
  <c r="EV14" i="5"/>
  <c r="FA14" i="5"/>
  <c r="FF14" i="5"/>
  <c r="FK14" i="5"/>
  <c r="FL14" i="5"/>
  <c r="FP14" i="5"/>
  <c r="FU14" i="5"/>
  <c r="FV14" i="5"/>
  <c r="FW14" i="5"/>
  <c r="FY14" i="5"/>
  <c r="FZ14" i="5"/>
  <c r="GA14" i="5"/>
  <c r="GB14" i="5"/>
  <c r="GD14" i="5"/>
  <c r="GE14" i="5"/>
  <c r="GF14" i="5"/>
  <c r="GI14" i="5"/>
  <c r="GJ14" i="5"/>
  <c r="GN14" i="5"/>
  <c r="GS14" i="5"/>
  <c r="GX14" i="5"/>
  <c r="HC14" i="5"/>
  <c r="HD14" i="5"/>
  <c r="HH14" i="5"/>
  <c r="HM14" i="5"/>
  <c r="HN14" i="5"/>
  <c r="HO14" i="5"/>
  <c r="HQ14" i="5"/>
  <c r="HR14" i="5"/>
  <c r="HS14" i="5"/>
  <c r="HT14" i="5"/>
  <c r="HV14" i="5"/>
  <c r="HW14" i="5"/>
  <c r="HX14" i="5"/>
  <c r="IA14" i="5"/>
  <c r="IB14" i="5"/>
  <c r="AT14" i="5"/>
  <c r="J14" i="5"/>
  <c r="K14" i="5"/>
  <c r="P14" i="5" s="1"/>
  <c r="N14" i="5"/>
  <c r="S14" i="5" s="1"/>
  <c r="X14" i="5" s="1"/>
  <c r="AC14" i="5" s="1"/>
  <c r="AH14" i="5" s="1"/>
  <c r="AM14" i="5" s="1"/>
  <c r="AR14" i="5" s="1"/>
  <c r="O14" i="5"/>
  <c r="T14" i="5" s="1"/>
  <c r="Y14" i="5" s="1"/>
  <c r="AD14" i="5" s="1"/>
  <c r="AI14" i="5" s="1"/>
  <c r="AN14" i="5" s="1"/>
  <c r="CG14" i="5" s="1"/>
  <c r="H14" i="5"/>
  <c r="BA14" i="5" s="1"/>
  <c r="G14" i="5"/>
  <c r="L14" i="5" s="1"/>
  <c r="I14" i="5"/>
  <c r="F14" i="5"/>
  <c r="CW14" i="5" l="1"/>
  <c r="GG14" i="5"/>
  <c r="Q14" i="5"/>
  <c r="BE14" i="5"/>
  <c r="EO14" i="5"/>
  <c r="HY14" i="5"/>
  <c r="U14" i="5"/>
  <c r="BI14" i="5"/>
  <c r="ES14" i="5"/>
  <c r="IC14" i="5"/>
  <c r="DA14" i="5"/>
  <c r="GK14" i="5"/>
  <c r="FG14" i="5"/>
  <c r="BW14" i="5"/>
  <c r="M14" i="5"/>
  <c r="GT14" i="5"/>
  <c r="DJ14" i="5"/>
  <c r="HI14" i="5"/>
  <c r="GC14" i="5"/>
  <c r="EW14" i="5"/>
  <c r="DY14" i="5"/>
  <c r="CS14" i="5"/>
  <c r="BM14" i="5"/>
  <c r="GY14" i="5"/>
  <c r="DO14" i="5"/>
  <c r="FB14" i="5"/>
  <c r="BR14" i="5"/>
  <c r="HU14" i="5"/>
  <c r="GO14" i="5"/>
  <c r="FQ14" i="5"/>
  <c r="EK14" i="5"/>
  <c r="DE14" i="5"/>
  <c r="E15" i="5"/>
  <c r="E10" i="5"/>
  <c r="E16" i="5" s="1"/>
  <c r="E11" i="5" s="1"/>
  <c r="E12" i="5" s="1"/>
  <c r="E13" i="5" s="1"/>
  <c r="R14" i="5" l="1"/>
  <c r="CX14" i="5"/>
  <c r="GH14" i="5"/>
  <c r="BF14" i="5"/>
  <c r="EP14" i="5"/>
  <c r="HZ14" i="5"/>
  <c r="V14" i="5"/>
  <c r="BJ14" i="5"/>
  <c r="ET14" i="5"/>
  <c r="DB14" i="5"/>
  <c r="GL14" i="5"/>
  <c r="Z14" i="5"/>
  <c r="DF14" i="5"/>
  <c r="GP14" i="5"/>
  <c r="BN14" i="5"/>
  <c r="EX14" i="5"/>
  <c r="D20" i="3"/>
  <c r="AA14" i="5" l="1"/>
  <c r="DG14" i="5"/>
  <c r="GQ14" i="5"/>
  <c r="BO14" i="5"/>
  <c r="EY14" i="5"/>
  <c r="AE14" i="5"/>
  <c r="BS14" i="5"/>
  <c r="FC14" i="5"/>
  <c r="DK14" i="5"/>
  <c r="GU14" i="5"/>
  <c r="W14" i="5"/>
  <c r="BK14" i="5"/>
  <c r="EU14" i="5"/>
  <c r="DC14" i="5"/>
  <c r="GM14" i="5"/>
  <c r="D42" i="3"/>
  <c r="G34" i="3"/>
  <c r="D29" i="3"/>
  <c r="D26" i="3"/>
  <c r="AJ14" i="5" l="1"/>
  <c r="GZ14" i="5"/>
  <c r="DP14" i="5"/>
  <c r="FH14" i="5"/>
  <c r="BX14" i="5"/>
  <c r="AB14" i="5"/>
  <c r="DH14" i="5"/>
  <c r="GR14" i="5"/>
  <c r="BP14" i="5"/>
  <c r="EZ14" i="5"/>
  <c r="AF14" i="5"/>
  <c r="FD14" i="5"/>
  <c r="BT14" i="5"/>
  <c r="GV14" i="5"/>
  <c r="DL14" i="5"/>
  <c r="D31" i="6"/>
  <c r="AG14" i="5" l="1"/>
  <c r="DM14" i="5"/>
  <c r="GW14" i="5"/>
  <c r="BU14" i="5"/>
  <c r="FE14" i="5"/>
  <c r="AK14" i="5"/>
  <c r="BY14" i="5"/>
  <c r="FI14" i="5"/>
  <c r="DQ14" i="5"/>
  <c r="HA14" i="5"/>
  <c r="AO14" i="5"/>
  <c r="DU14" i="5"/>
  <c r="HE14" i="5"/>
  <c r="CC14" i="5"/>
  <c r="FM14" i="5"/>
  <c r="F14" i="2"/>
  <c r="D19" i="5"/>
  <c r="E19" i="5"/>
  <c r="D13" i="5"/>
  <c r="F10" i="5"/>
  <c r="E9" i="5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AM9" i="5" s="1"/>
  <c r="AN9" i="5" s="1"/>
  <c r="AO9" i="5" s="1"/>
  <c r="AP9" i="5" s="1"/>
  <c r="AQ9" i="5" s="1"/>
  <c r="AR9" i="5" s="1"/>
  <c r="AS9" i="5" s="1"/>
  <c r="AT9" i="5" s="1"/>
  <c r="AU9" i="5" s="1"/>
  <c r="AV9" i="5" s="1"/>
  <c r="AW9" i="5" s="1"/>
  <c r="AX9" i="5" s="1"/>
  <c r="AY9" i="5" s="1"/>
  <c r="AZ9" i="5" s="1"/>
  <c r="BA9" i="5" s="1"/>
  <c r="BB9" i="5" s="1"/>
  <c r="BC9" i="5" s="1"/>
  <c r="BD9" i="5" s="1"/>
  <c r="BE9" i="5" s="1"/>
  <c r="BF9" i="5" s="1"/>
  <c r="BG9" i="5" s="1"/>
  <c r="BH9" i="5" s="1"/>
  <c r="BI9" i="5" s="1"/>
  <c r="BJ9" i="5" s="1"/>
  <c r="BK9" i="5" s="1"/>
  <c r="BL9" i="5" s="1"/>
  <c r="BM9" i="5" s="1"/>
  <c r="BN9" i="5" s="1"/>
  <c r="BO9" i="5" s="1"/>
  <c r="BP9" i="5" s="1"/>
  <c r="BQ9" i="5" s="1"/>
  <c r="BR9" i="5" s="1"/>
  <c r="BS9" i="5" s="1"/>
  <c r="BT9" i="5" s="1"/>
  <c r="BU9" i="5" s="1"/>
  <c r="BV9" i="5" s="1"/>
  <c r="BW9" i="5" s="1"/>
  <c r="BX9" i="5" s="1"/>
  <c r="BY9" i="5" s="1"/>
  <c r="BZ9" i="5" s="1"/>
  <c r="CA9" i="5" s="1"/>
  <c r="CB9" i="5" s="1"/>
  <c r="CC9" i="5" s="1"/>
  <c r="CD9" i="5" s="1"/>
  <c r="CE9" i="5" s="1"/>
  <c r="CF9" i="5" s="1"/>
  <c r="CG9" i="5" s="1"/>
  <c r="CH9" i="5" s="1"/>
  <c r="CI9" i="5" s="1"/>
  <c r="CJ9" i="5" s="1"/>
  <c r="CK9" i="5" s="1"/>
  <c r="CL9" i="5" s="1"/>
  <c r="CM9" i="5" s="1"/>
  <c r="CN9" i="5" s="1"/>
  <c r="CO9" i="5" s="1"/>
  <c r="CP9" i="5" s="1"/>
  <c r="CQ9" i="5" s="1"/>
  <c r="CR9" i="5" s="1"/>
  <c r="CS9" i="5" s="1"/>
  <c r="CT9" i="5" s="1"/>
  <c r="CU9" i="5" s="1"/>
  <c r="CV9" i="5" s="1"/>
  <c r="CW9" i="5" s="1"/>
  <c r="CX9" i="5" s="1"/>
  <c r="CY9" i="5" s="1"/>
  <c r="CZ9" i="5" s="1"/>
  <c r="DA9" i="5" s="1"/>
  <c r="DB9" i="5" s="1"/>
  <c r="DC9" i="5" s="1"/>
  <c r="DD9" i="5" s="1"/>
  <c r="DE9" i="5" s="1"/>
  <c r="DF9" i="5" s="1"/>
  <c r="DG9" i="5" s="1"/>
  <c r="DH9" i="5" s="1"/>
  <c r="DI9" i="5" s="1"/>
  <c r="DJ9" i="5" s="1"/>
  <c r="DK9" i="5" s="1"/>
  <c r="DL9" i="5" s="1"/>
  <c r="DM9" i="5" s="1"/>
  <c r="DN9" i="5" s="1"/>
  <c r="DO9" i="5" s="1"/>
  <c r="DP9" i="5" s="1"/>
  <c r="DQ9" i="5" s="1"/>
  <c r="DR9" i="5" s="1"/>
  <c r="DS9" i="5" s="1"/>
  <c r="DT9" i="5" s="1"/>
  <c r="DU9" i="5" s="1"/>
  <c r="DV9" i="5" s="1"/>
  <c r="DW9" i="5" s="1"/>
  <c r="DX9" i="5" s="1"/>
  <c r="DY9" i="5" s="1"/>
  <c r="DZ9" i="5" s="1"/>
  <c r="EA9" i="5" s="1"/>
  <c r="EB9" i="5" s="1"/>
  <c r="EC9" i="5" s="1"/>
  <c r="ED9" i="5" s="1"/>
  <c r="EE9" i="5" s="1"/>
  <c r="EF9" i="5" s="1"/>
  <c r="EG9" i="5" s="1"/>
  <c r="EH9" i="5" s="1"/>
  <c r="EI9" i="5" s="1"/>
  <c r="EJ9" i="5" s="1"/>
  <c r="EK9" i="5" s="1"/>
  <c r="EL9" i="5" s="1"/>
  <c r="EM9" i="5" s="1"/>
  <c r="EN9" i="5" s="1"/>
  <c r="EO9" i="5" s="1"/>
  <c r="EP9" i="5" s="1"/>
  <c r="EQ9" i="5" s="1"/>
  <c r="ER9" i="5" s="1"/>
  <c r="ES9" i="5" s="1"/>
  <c r="ET9" i="5" s="1"/>
  <c r="EU9" i="5" s="1"/>
  <c r="EV9" i="5" s="1"/>
  <c r="EW9" i="5" s="1"/>
  <c r="EX9" i="5" s="1"/>
  <c r="EY9" i="5" s="1"/>
  <c r="EZ9" i="5" s="1"/>
  <c r="FA9" i="5" s="1"/>
  <c r="FB9" i="5" s="1"/>
  <c r="FC9" i="5" s="1"/>
  <c r="FD9" i="5" s="1"/>
  <c r="FE9" i="5" s="1"/>
  <c r="FF9" i="5" s="1"/>
  <c r="FG9" i="5" s="1"/>
  <c r="FH9" i="5" s="1"/>
  <c r="FI9" i="5" s="1"/>
  <c r="FJ9" i="5" s="1"/>
  <c r="FK9" i="5" s="1"/>
  <c r="FL9" i="5" s="1"/>
  <c r="FM9" i="5" s="1"/>
  <c r="FN9" i="5" s="1"/>
  <c r="FO9" i="5" s="1"/>
  <c r="FP9" i="5" s="1"/>
  <c r="FQ9" i="5" s="1"/>
  <c r="FR9" i="5" s="1"/>
  <c r="FS9" i="5" s="1"/>
  <c r="FT9" i="5" s="1"/>
  <c r="FU9" i="5" s="1"/>
  <c r="FV9" i="5" s="1"/>
  <c r="FW9" i="5" s="1"/>
  <c r="FX9" i="5" s="1"/>
  <c r="FY9" i="5" s="1"/>
  <c r="FZ9" i="5" s="1"/>
  <c r="GA9" i="5" s="1"/>
  <c r="GB9" i="5" s="1"/>
  <c r="GC9" i="5" s="1"/>
  <c r="GD9" i="5" s="1"/>
  <c r="GE9" i="5" s="1"/>
  <c r="GF9" i="5" s="1"/>
  <c r="GG9" i="5" s="1"/>
  <c r="GH9" i="5" s="1"/>
  <c r="GI9" i="5" s="1"/>
  <c r="GJ9" i="5" s="1"/>
  <c r="GK9" i="5" s="1"/>
  <c r="GL9" i="5" s="1"/>
  <c r="GM9" i="5" s="1"/>
  <c r="GN9" i="5" s="1"/>
  <c r="GO9" i="5" s="1"/>
  <c r="GP9" i="5" s="1"/>
  <c r="GQ9" i="5" s="1"/>
  <c r="GR9" i="5" s="1"/>
  <c r="GS9" i="5" s="1"/>
  <c r="GT9" i="5" s="1"/>
  <c r="GU9" i="5" s="1"/>
  <c r="GV9" i="5" s="1"/>
  <c r="GW9" i="5" s="1"/>
  <c r="GX9" i="5" s="1"/>
  <c r="GY9" i="5" s="1"/>
  <c r="GZ9" i="5" s="1"/>
  <c r="HA9" i="5" s="1"/>
  <c r="HB9" i="5" s="1"/>
  <c r="HC9" i="5" s="1"/>
  <c r="HD9" i="5" s="1"/>
  <c r="HE9" i="5" s="1"/>
  <c r="HF9" i="5" s="1"/>
  <c r="HG9" i="5" s="1"/>
  <c r="HH9" i="5" s="1"/>
  <c r="HI9" i="5" s="1"/>
  <c r="HJ9" i="5" s="1"/>
  <c r="HK9" i="5" s="1"/>
  <c r="HL9" i="5" s="1"/>
  <c r="HM9" i="5" s="1"/>
  <c r="HN9" i="5" s="1"/>
  <c r="HO9" i="5" s="1"/>
  <c r="HP9" i="5" s="1"/>
  <c r="HQ9" i="5" s="1"/>
  <c r="HR9" i="5" s="1"/>
  <c r="HS9" i="5" s="1"/>
  <c r="HT9" i="5" s="1"/>
  <c r="HU9" i="5" s="1"/>
  <c r="HV9" i="5" s="1"/>
  <c r="HW9" i="5" s="1"/>
  <c r="HX9" i="5" s="1"/>
  <c r="HY9" i="5" s="1"/>
  <c r="HZ9" i="5" s="1"/>
  <c r="IA9" i="5" s="1"/>
  <c r="IB9" i="5" s="1"/>
  <c r="IC9" i="5" s="1"/>
  <c r="D19" i="4"/>
  <c r="D13" i="4"/>
  <c r="E9" i="4"/>
  <c r="F9" i="4" s="1"/>
  <c r="D13" i="3"/>
  <c r="G35" i="3" s="1"/>
  <c r="AP14" i="5" l="1"/>
  <c r="DV14" i="5"/>
  <c r="HF14" i="5"/>
  <c r="CD14" i="5"/>
  <c r="FN14" i="5"/>
  <c r="CH14" i="5"/>
  <c r="FR14" i="5"/>
  <c r="DZ14" i="5"/>
  <c r="HJ14" i="5"/>
  <c r="AL14" i="5"/>
  <c r="BZ14" i="5"/>
  <c r="FJ14" i="5"/>
  <c r="DR14" i="5"/>
  <c r="HB14" i="5"/>
  <c r="F16" i="5"/>
  <c r="G10" i="5"/>
  <c r="E18" i="5"/>
  <c r="C10" i="2"/>
  <c r="AQ14" i="5" l="1"/>
  <c r="DW14" i="5"/>
  <c r="HG14" i="5"/>
  <c r="CE14" i="5"/>
  <c r="FO14" i="5"/>
  <c r="CI14" i="5"/>
  <c r="FS14" i="5"/>
  <c r="EA14" i="5"/>
  <c r="HK14" i="5"/>
  <c r="H10" i="5"/>
  <c r="G16" i="5"/>
  <c r="F15" i="5"/>
  <c r="CJ14" i="5" l="1"/>
  <c r="FT14" i="5"/>
  <c r="EB14" i="5"/>
  <c r="HL14" i="5"/>
  <c r="I10" i="5"/>
  <c r="H16" i="5"/>
  <c r="F19" i="5"/>
  <c r="F11" i="5"/>
  <c r="I16" i="5" l="1"/>
  <c r="J10" i="5"/>
  <c r="F18" i="5"/>
  <c r="F12" i="5"/>
  <c r="F13" i="5" l="1"/>
  <c r="G15" i="5"/>
  <c r="J16" i="5"/>
  <c r="K10" i="5"/>
  <c r="K16" i="5" l="1"/>
  <c r="L10" i="5"/>
  <c r="G11" i="5"/>
  <c r="G19" i="5"/>
  <c r="G18" i="5" l="1"/>
  <c r="G12" i="5"/>
  <c r="L16" i="5"/>
  <c r="M10" i="5"/>
  <c r="M16" i="5" l="1"/>
  <c r="N10" i="5"/>
  <c r="G13" i="5"/>
  <c r="H15" i="5"/>
  <c r="N16" i="5" l="1"/>
  <c r="O10" i="5"/>
  <c r="H19" i="5"/>
  <c r="H11" i="5"/>
  <c r="H18" i="5" l="1"/>
  <c r="H12" i="5"/>
  <c r="O16" i="5"/>
  <c r="P10" i="5"/>
  <c r="P16" i="5" l="1"/>
  <c r="Q10" i="5"/>
  <c r="I15" i="5"/>
  <c r="H13" i="5"/>
  <c r="I19" i="5" l="1"/>
  <c r="I11" i="5"/>
  <c r="R10" i="5"/>
  <c r="Q16" i="5"/>
  <c r="I18" i="5" l="1"/>
  <c r="I12" i="5"/>
  <c r="S10" i="5"/>
  <c r="R16" i="5"/>
  <c r="I13" i="5" l="1"/>
  <c r="J15" i="5"/>
  <c r="S16" i="5"/>
  <c r="T10" i="5"/>
  <c r="T16" i="5" l="1"/>
  <c r="U10" i="5"/>
  <c r="J11" i="5"/>
  <c r="J19" i="5"/>
  <c r="J18" i="5" l="1"/>
  <c r="J12" i="5"/>
  <c r="U16" i="5"/>
  <c r="V10" i="5"/>
  <c r="W10" i="5" l="1"/>
  <c r="V16" i="5"/>
  <c r="J13" i="5"/>
  <c r="K15" i="5"/>
  <c r="K11" i="5" l="1"/>
  <c r="K19" i="5"/>
  <c r="W16" i="5"/>
  <c r="X10" i="5"/>
  <c r="Y10" i="5" l="1"/>
  <c r="X16" i="5"/>
  <c r="K18" i="5"/>
  <c r="K12" i="5"/>
  <c r="K13" i="5" l="1"/>
  <c r="L15" i="5"/>
  <c r="Z10" i="5"/>
  <c r="Y16" i="5"/>
  <c r="Z16" i="5" l="1"/>
  <c r="AA10" i="5"/>
  <c r="L19" i="5"/>
  <c r="L11" i="5"/>
  <c r="L18" i="5" l="1"/>
  <c r="L12" i="5"/>
  <c r="AA16" i="5"/>
  <c r="AB10" i="5"/>
  <c r="AB16" i="5" l="1"/>
  <c r="AC10" i="5"/>
  <c r="M15" i="5"/>
  <c r="L13" i="5"/>
  <c r="M11" i="5" l="1"/>
  <c r="M19" i="5"/>
  <c r="AD10" i="5"/>
  <c r="AC16" i="5"/>
  <c r="AD16" i="5" l="1"/>
  <c r="AE10" i="5"/>
  <c r="M18" i="5"/>
  <c r="M12" i="5"/>
  <c r="M13" i="5" l="1"/>
  <c r="N15" i="5"/>
  <c r="AE16" i="5"/>
  <c r="AF10" i="5"/>
  <c r="AG10" i="5" l="1"/>
  <c r="AF16" i="5"/>
  <c r="N11" i="5"/>
  <c r="N19" i="5"/>
  <c r="N18" i="5" l="1"/>
  <c r="N12" i="5"/>
  <c r="AH10" i="5"/>
  <c r="AG16" i="5"/>
  <c r="AI10" i="5" l="1"/>
  <c r="AH16" i="5"/>
  <c r="O15" i="5"/>
  <c r="N13" i="5"/>
  <c r="O11" i="5" l="1"/>
  <c r="O19" i="5"/>
  <c r="AI16" i="5"/>
  <c r="AJ10" i="5"/>
  <c r="AK10" i="5" l="1"/>
  <c r="AJ16" i="5"/>
  <c r="O18" i="5"/>
  <c r="O12" i="5"/>
  <c r="P15" i="5" l="1"/>
  <c r="O13" i="5"/>
  <c r="AK16" i="5"/>
  <c r="AL10" i="5"/>
  <c r="AM10" i="5" l="1"/>
  <c r="AL16" i="5"/>
  <c r="P19" i="5"/>
  <c r="P11" i="5"/>
  <c r="P18" i="5" l="1"/>
  <c r="P12" i="5"/>
  <c r="AM16" i="5"/>
  <c r="AN10" i="5"/>
  <c r="AN16" i="5" l="1"/>
  <c r="AO10" i="5"/>
  <c r="P13" i="5"/>
  <c r="Q15" i="5"/>
  <c r="Q19" i="5" l="1"/>
  <c r="Q11" i="5"/>
  <c r="AP10" i="5"/>
  <c r="AO16" i="5"/>
  <c r="AQ10" i="5" l="1"/>
  <c r="AP16" i="5"/>
  <c r="Q18" i="5"/>
  <c r="Q12" i="5"/>
  <c r="Q13" i="5" l="1"/>
  <c r="R15" i="5"/>
  <c r="AQ16" i="5"/>
  <c r="AR10" i="5"/>
  <c r="AR16" i="5" l="1"/>
  <c r="AS10" i="5"/>
  <c r="R11" i="5"/>
  <c r="R19" i="5"/>
  <c r="R18" i="5" l="1"/>
  <c r="R12" i="5"/>
  <c r="AT10" i="5"/>
  <c r="AS16" i="5"/>
  <c r="AT16" i="5" l="1"/>
  <c r="AU10" i="5"/>
  <c r="R13" i="5"/>
  <c r="S15" i="5"/>
  <c r="AV10" i="5" l="1"/>
  <c r="AU16" i="5"/>
  <c r="S19" i="5"/>
  <c r="S11" i="5"/>
  <c r="AW10" i="5" l="1"/>
  <c r="AV16" i="5"/>
  <c r="S18" i="5"/>
  <c r="S12" i="5"/>
  <c r="AX10" i="5" l="1"/>
  <c r="AW16" i="5"/>
  <c r="T15" i="5"/>
  <c r="S13" i="5"/>
  <c r="AY10" i="5" l="1"/>
  <c r="AX16" i="5"/>
  <c r="T11" i="5"/>
  <c r="T19" i="5"/>
  <c r="AZ10" i="5" l="1"/>
  <c r="AY16" i="5"/>
  <c r="T18" i="5"/>
  <c r="T12" i="5"/>
  <c r="BA10" i="5" l="1"/>
  <c r="AZ16" i="5"/>
  <c r="T13" i="5"/>
  <c r="U15" i="5"/>
  <c r="BB10" i="5" l="1"/>
  <c r="BA16" i="5"/>
  <c r="U11" i="5"/>
  <c r="U19" i="5"/>
  <c r="BC10" i="5" l="1"/>
  <c r="BB16" i="5"/>
  <c r="U18" i="5"/>
  <c r="U12" i="5"/>
  <c r="BD10" i="5" l="1"/>
  <c r="BC16" i="5"/>
  <c r="U13" i="5"/>
  <c r="V15" i="5"/>
  <c r="BD16" i="5" l="1"/>
  <c r="BE10" i="5"/>
  <c r="V19" i="5"/>
  <c r="V11" i="5"/>
  <c r="BE16" i="5" l="1"/>
  <c r="BF10" i="5"/>
  <c r="V18" i="5"/>
  <c r="V12" i="5"/>
  <c r="BF16" i="5" l="1"/>
  <c r="BG10" i="5"/>
  <c r="V13" i="5"/>
  <c r="W15" i="5"/>
  <c r="BH10" i="5" l="1"/>
  <c r="BG16" i="5"/>
  <c r="W11" i="5"/>
  <c r="W19" i="5"/>
  <c r="BI10" i="5" l="1"/>
  <c r="BH16" i="5"/>
  <c r="W18" i="5"/>
  <c r="W12" i="5"/>
  <c r="BJ10" i="5" l="1"/>
  <c r="BI16" i="5"/>
  <c r="X15" i="5"/>
  <c r="W13" i="5"/>
  <c r="BJ16" i="5" l="1"/>
  <c r="BK10" i="5"/>
  <c r="X19" i="5"/>
  <c r="X11" i="5"/>
  <c r="BL10" i="5" l="1"/>
  <c r="BK16" i="5"/>
  <c r="X18" i="5"/>
  <c r="X12" i="5"/>
  <c r="BM10" i="5" l="1"/>
  <c r="BL16" i="5"/>
  <c r="X13" i="5"/>
  <c r="Y15" i="5"/>
  <c r="BM16" i="5" l="1"/>
  <c r="BN10" i="5"/>
  <c r="Y19" i="5"/>
  <c r="Y11" i="5"/>
  <c r="BO10" i="5" l="1"/>
  <c r="BN16" i="5"/>
  <c r="Y18" i="5"/>
  <c r="Y12" i="5"/>
  <c r="BP10" i="5" l="1"/>
  <c r="BO16" i="5"/>
  <c r="Y13" i="5"/>
  <c r="Z15" i="5"/>
  <c r="BQ10" i="5" l="1"/>
  <c r="BP16" i="5"/>
  <c r="Z19" i="5"/>
  <c r="Z11" i="5"/>
  <c r="BR10" i="5" l="1"/>
  <c r="BQ16" i="5"/>
  <c r="Z18" i="5"/>
  <c r="Z12" i="5"/>
  <c r="BS10" i="5" l="1"/>
  <c r="BR16" i="5"/>
  <c r="Z13" i="5"/>
  <c r="AA15" i="5"/>
  <c r="BT10" i="5" l="1"/>
  <c r="BS16" i="5"/>
  <c r="AA19" i="5"/>
  <c r="AA11" i="5"/>
  <c r="BU10" i="5" l="1"/>
  <c r="BT16" i="5"/>
  <c r="AA18" i="5"/>
  <c r="AA12" i="5"/>
  <c r="BV10" i="5" l="1"/>
  <c r="BU16" i="5"/>
  <c r="AB15" i="5"/>
  <c r="AA13" i="5"/>
  <c r="BV16" i="5" l="1"/>
  <c r="BW10" i="5"/>
  <c r="AB11" i="5"/>
  <c r="AB19" i="5"/>
  <c r="BX10" i="5" l="1"/>
  <c r="BW16" i="5"/>
  <c r="AB18" i="5"/>
  <c r="AB12" i="5"/>
  <c r="BY10" i="5" l="1"/>
  <c r="BX16" i="5"/>
  <c r="AC15" i="5"/>
  <c r="AB13" i="5"/>
  <c r="BY16" i="5" l="1"/>
  <c r="BZ10" i="5"/>
  <c r="AC19" i="5"/>
  <c r="AC11" i="5"/>
  <c r="BZ16" i="5" l="1"/>
  <c r="CA10" i="5"/>
  <c r="AC18" i="5"/>
  <c r="AC12" i="5"/>
  <c r="CA16" i="5" l="1"/>
  <c r="CB10" i="5"/>
  <c r="AD15" i="5"/>
  <c r="AC13" i="5"/>
  <c r="CC10" i="5" l="1"/>
  <c r="CB16" i="5"/>
  <c r="AD19" i="5"/>
  <c r="AD11" i="5"/>
  <c r="CD10" i="5" l="1"/>
  <c r="CC16" i="5"/>
  <c r="AD18" i="5"/>
  <c r="AD12" i="5"/>
  <c r="CE10" i="5" l="1"/>
  <c r="CD16" i="5"/>
  <c r="AD13" i="5"/>
  <c r="AE15" i="5"/>
  <c r="CF10" i="5" l="1"/>
  <c r="CE16" i="5"/>
  <c r="AE11" i="5"/>
  <c r="AE19" i="5"/>
  <c r="CG10" i="5" l="1"/>
  <c r="CF16" i="5"/>
  <c r="AE18" i="5"/>
  <c r="AE12" i="5"/>
  <c r="CG16" i="5" l="1"/>
  <c r="CH10" i="5"/>
  <c r="AE13" i="5"/>
  <c r="AF15" i="5"/>
  <c r="CH16" i="5" l="1"/>
  <c r="CI10" i="5"/>
  <c r="AF19" i="5"/>
  <c r="AF11" i="5"/>
  <c r="CJ10" i="5" l="1"/>
  <c r="CI16" i="5"/>
  <c r="AF18" i="5"/>
  <c r="AF12" i="5"/>
  <c r="CK10" i="5" l="1"/>
  <c r="CJ16" i="5"/>
  <c r="AF13" i="5"/>
  <c r="AG15" i="5"/>
  <c r="CL10" i="5" l="1"/>
  <c r="CK16" i="5"/>
  <c r="AG11" i="5"/>
  <c r="AG19" i="5"/>
  <c r="CM10" i="5" l="1"/>
  <c r="CL16" i="5"/>
  <c r="AG18" i="5"/>
  <c r="AG12" i="5"/>
  <c r="CN10" i="5" l="1"/>
  <c r="CM16" i="5"/>
  <c r="AG13" i="5"/>
  <c r="AH15" i="5"/>
  <c r="CO10" i="5" l="1"/>
  <c r="CN16" i="5"/>
  <c r="AH11" i="5"/>
  <c r="AH19" i="5"/>
  <c r="CP10" i="5" l="1"/>
  <c r="CO16" i="5"/>
  <c r="AH18" i="5"/>
  <c r="AH12" i="5"/>
  <c r="CQ10" i="5" l="1"/>
  <c r="CP16" i="5"/>
  <c r="AH13" i="5"/>
  <c r="AI15" i="5"/>
  <c r="CR10" i="5" l="1"/>
  <c r="CQ16" i="5"/>
  <c r="AI19" i="5"/>
  <c r="AI11" i="5"/>
  <c r="CS10" i="5" l="1"/>
  <c r="CR16" i="5"/>
  <c r="AI18" i="5"/>
  <c r="AI12" i="5"/>
  <c r="CT10" i="5" l="1"/>
  <c r="CS16" i="5"/>
  <c r="AI13" i="5"/>
  <c r="AJ15" i="5"/>
  <c r="CU10" i="5" l="1"/>
  <c r="CT16" i="5"/>
  <c r="AJ11" i="5"/>
  <c r="AJ19" i="5"/>
  <c r="CV10" i="5" l="1"/>
  <c r="CU16" i="5"/>
  <c r="AJ18" i="5"/>
  <c r="AJ12" i="5"/>
  <c r="CW10" i="5" l="1"/>
  <c r="CV16" i="5"/>
  <c r="AJ13" i="5"/>
  <c r="AK15" i="5"/>
  <c r="CX10" i="5" l="1"/>
  <c r="CW16" i="5"/>
  <c r="AK11" i="5"/>
  <c r="AK19" i="5"/>
  <c r="CY10" i="5" l="1"/>
  <c r="CX16" i="5"/>
  <c r="AK18" i="5"/>
  <c r="AK12" i="5"/>
  <c r="CZ10" i="5" l="1"/>
  <c r="CY16" i="5"/>
  <c r="AL15" i="5"/>
  <c r="AK13" i="5"/>
  <c r="DA10" i="5" l="1"/>
  <c r="CZ16" i="5"/>
  <c r="AL11" i="5"/>
  <c r="AL19" i="5"/>
  <c r="DB10" i="5" l="1"/>
  <c r="DA16" i="5"/>
  <c r="AL18" i="5"/>
  <c r="AL12" i="5"/>
  <c r="DC10" i="5" l="1"/>
  <c r="DB16" i="5"/>
  <c r="AM15" i="5"/>
  <c r="AL13" i="5"/>
  <c r="DD10" i="5" l="1"/>
  <c r="DC16" i="5"/>
  <c r="AM11" i="5"/>
  <c r="AM19" i="5"/>
  <c r="DD16" i="5" l="1"/>
  <c r="DE10" i="5"/>
  <c r="AM18" i="5"/>
  <c r="AM12" i="5"/>
  <c r="DE16" i="5" l="1"/>
  <c r="DF10" i="5"/>
  <c r="AM13" i="5"/>
  <c r="AN15" i="5"/>
  <c r="DG10" i="5" l="1"/>
  <c r="DF16" i="5"/>
  <c r="AN11" i="5"/>
  <c r="AN19" i="5"/>
  <c r="DH10" i="5" l="1"/>
  <c r="DG16" i="5"/>
  <c r="AN18" i="5"/>
  <c r="AN12" i="5"/>
  <c r="DI10" i="5" l="1"/>
  <c r="DH16" i="5"/>
  <c r="AN13" i="5"/>
  <c r="AO15" i="5"/>
  <c r="DJ10" i="5" l="1"/>
  <c r="DI16" i="5"/>
  <c r="AO11" i="5"/>
  <c r="AO19" i="5"/>
  <c r="DK10" i="5" l="1"/>
  <c r="DJ16" i="5"/>
  <c r="AO18" i="5"/>
  <c r="AO12" i="5"/>
  <c r="DK16" i="5" l="1"/>
  <c r="DL10" i="5"/>
  <c r="AO13" i="5"/>
  <c r="AP15" i="5"/>
  <c r="DM10" i="5" l="1"/>
  <c r="DL16" i="5"/>
  <c r="AP11" i="5"/>
  <c r="AP19" i="5"/>
  <c r="DM16" i="5" l="1"/>
  <c r="DN10" i="5"/>
  <c r="AP18" i="5"/>
  <c r="AP12" i="5"/>
  <c r="DO10" i="5" l="1"/>
  <c r="DN16" i="5"/>
  <c r="AP13" i="5"/>
  <c r="AQ15" i="5"/>
  <c r="DP10" i="5" l="1"/>
  <c r="DO16" i="5"/>
  <c r="AQ11" i="5"/>
  <c r="AQ19" i="5"/>
  <c r="DP16" i="5" l="1"/>
  <c r="DQ10" i="5"/>
  <c r="AQ18" i="5"/>
  <c r="AQ12" i="5"/>
  <c r="DR10" i="5" l="1"/>
  <c r="DQ16" i="5"/>
  <c r="AR15" i="5"/>
  <c r="AQ13" i="5"/>
  <c r="DS10" i="5" l="1"/>
  <c r="DR16" i="5"/>
  <c r="AR19" i="5"/>
  <c r="AR11" i="5"/>
  <c r="DT10" i="5" l="1"/>
  <c r="DS16" i="5"/>
  <c r="AR18" i="5"/>
  <c r="AR12" i="5"/>
  <c r="DU10" i="5" l="1"/>
  <c r="DT16" i="5"/>
  <c r="AR13" i="5"/>
  <c r="AS15" i="5"/>
  <c r="DV10" i="5" l="1"/>
  <c r="DU16" i="5"/>
  <c r="AS11" i="5"/>
  <c r="AS19" i="5"/>
  <c r="DW10" i="5" l="1"/>
  <c r="DV16" i="5"/>
  <c r="AS18" i="5"/>
  <c r="AS12" i="5"/>
  <c r="DX10" i="5" l="1"/>
  <c r="DW16" i="5"/>
  <c r="AS13" i="5"/>
  <c r="AT15" i="5"/>
  <c r="DY10" i="5" l="1"/>
  <c r="DX16" i="5"/>
  <c r="AT19" i="5"/>
  <c r="AT11" i="5"/>
  <c r="DZ10" i="5" l="1"/>
  <c r="DY16" i="5"/>
  <c r="AT18" i="5"/>
  <c r="AT12" i="5"/>
  <c r="AT13" i="5" l="1"/>
  <c r="AU15" i="5"/>
  <c r="DZ16" i="5"/>
  <c r="EA10" i="5"/>
  <c r="EA16" i="5" l="1"/>
  <c r="EB10" i="5"/>
  <c r="AU11" i="5"/>
  <c r="AU19" i="5"/>
  <c r="AU18" i="5" l="1"/>
  <c r="AU12" i="5"/>
  <c r="EC10" i="5"/>
  <c r="EB16" i="5"/>
  <c r="AV15" i="5" l="1"/>
  <c r="AU13" i="5"/>
  <c r="ED10" i="5"/>
  <c r="EC16" i="5"/>
  <c r="EE10" i="5" l="1"/>
  <c r="ED16" i="5"/>
  <c r="AV11" i="5"/>
  <c r="AV19" i="5"/>
  <c r="AV18" i="5" l="1"/>
  <c r="AV12" i="5"/>
  <c r="EF10" i="5"/>
  <c r="EE16" i="5"/>
  <c r="EG10" i="5" l="1"/>
  <c r="EF16" i="5"/>
  <c r="AV13" i="5"/>
  <c r="AW15" i="5"/>
  <c r="AW19" i="5" l="1"/>
  <c r="AW11" i="5"/>
  <c r="EH10" i="5"/>
  <c r="EG16" i="5"/>
  <c r="EI10" i="5" l="1"/>
  <c r="EH16" i="5"/>
  <c r="AW18" i="5"/>
  <c r="AW12" i="5"/>
  <c r="AX15" i="5" l="1"/>
  <c r="AW13" i="5"/>
  <c r="EI16" i="5"/>
  <c r="EJ10" i="5"/>
  <c r="EJ16" i="5" l="1"/>
  <c r="EK10" i="5"/>
  <c r="AX11" i="5"/>
  <c r="AX19" i="5"/>
  <c r="AX18" i="5" l="1"/>
  <c r="AX12" i="5"/>
  <c r="EK16" i="5"/>
  <c r="EL10" i="5"/>
  <c r="AX13" i="5" l="1"/>
  <c r="AY15" i="5"/>
  <c r="EL16" i="5"/>
  <c r="EM10" i="5"/>
  <c r="AY11" i="5" l="1"/>
  <c r="AY19" i="5"/>
  <c r="EN10" i="5"/>
  <c r="EM16" i="5"/>
  <c r="EO10" i="5" l="1"/>
  <c r="EN16" i="5"/>
  <c r="AY18" i="5"/>
  <c r="AY12" i="5"/>
  <c r="AY13" i="5" l="1"/>
  <c r="AZ15" i="5"/>
  <c r="EP10" i="5"/>
  <c r="EO16" i="5"/>
  <c r="AZ11" i="5" l="1"/>
  <c r="AZ19" i="5"/>
  <c r="EQ10" i="5"/>
  <c r="EP16" i="5"/>
  <c r="ER10" i="5" l="1"/>
  <c r="EQ16" i="5"/>
  <c r="AZ18" i="5"/>
  <c r="AZ12" i="5"/>
  <c r="AZ13" i="5" l="1"/>
  <c r="BA15" i="5"/>
  <c r="ES10" i="5"/>
  <c r="ER16" i="5"/>
  <c r="BA11" i="5" l="1"/>
  <c r="BA19" i="5"/>
  <c r="ES16" i="5"/>
  <c r="ET10" i="5"/>
  <c r="EU10" i="5" l="1"/>
  <c r="ET16" i="5"/>
  <c r="BA18" i="5"/>
  <c r="BA12" i="5"/>
  <c r="BA13" i="5" l="1"/>
  <c r="BB15" i="5"/>
  <c r="EV10" i="5"/>
  <c r="EU16" i="5"/>
  <c r="EW10" i="5" l="1"/>
  <c r="EV16" i="5"/>
  <c r="BB11" i="5"/>
  <c r="BB19" i="5"/>
  <c r="BB18" i="5" l="1"/>
  <c r="BB12" i="5"/>
  <c r="EX10" i="5"/>
  <c r="EW16" i="5"/>
  <c r="EY10" i="5" l="1"/>
  <c r="EX16" i="5"/>
  <c r="BB13" i="5"/>
  <c r="BC15" i="5"/>
  <c r="BC19" i="5" l="1"/>
  <c r="BC11" i="5"/>
  <c r="EZ10" i="5"/>
  <c r="EY16" i="5"/>
  <c r="BC18" i="5" l="1"/>
  <c r="BC12" i="5"/>
  <c r="EZ16" i="5"/>
  <c r="FA10" i="5"/>
  <c r="FB10" i="5" l="1"/>
  <c r="FA16" i="5"/>
  <c r="BC13" i="5"/>
  <c r="BD15" i="5"/>
  <c r="BD19" i="5" l="1"/>
  <c r="BD11" i="5"/>
  <c r="FC10" i="5"/>
  <c r="FB16" i="5"/>
  <c r="FC16" i="5" l="1"/>
  <c r="FD10" i="5"/>
  <c r="BD18" i="5"/>
  <c r="BD12" i="5"/>
  <c r="BD13" i="5" l="1"/>
  <c r="BE15" i="5"/>
  <c r="FD16" i="5"/>
  <c r="FE10" i="5"/>
  <c r="BE11" i="5" l="1"/>
  <c r="BE19" i="5"/>
  <c r="FF10" i="5"/>
  <c r="FE16" i="5"/>
  <c r="FF16" i="5" l="1"/>
  <c r="FG10" i="5"/>
  <c r="BE18" i="5"/>
  <c r="BE12" i="5"/>
  <c r="BE13" i="5" l="1"/>
  <c r="BF15" i="5"/>
  <c r="FH10" i="5"/>
  <c r="FG16" i="5"/>
  <c r="FI10" i="5" l="1"/>
  <c r="FH16" i="5"/>
  <c r="BF11" i="5"/>
  <c r="BF19" i="5"/>
  <c r="BF18" i="5" l="1"/>
  <c r="BF12" i="5"/>
  <c r="FJ10" i="5"/>
  <c r="FI16" i="5"/>
  <c r="FK10" i="5" l="1"/>
  <c r="FJ16" i="5"/>
  <c r="BG15" i="5"/>
  <c r="BF13" i="5"/>
  <c r="BG11" i="5" l="1"/>
  <c r="BG19" i="5"/>
  <c r="FL10" i="5"/>
  <c r="FK16" i="5"/>
  <c r="FL16" i="5" l="1"/>
  <c r="FM10" i="5"/>
  <c r="BG18" i="5"/>
  <c r="BG12" i="5"/>
  <c r="BG13" i="5" l="1"/>
  <c r="BH15" i="5"/>
  <c r="FN10" i="5"/>
  <c r="FM16" i="5"/>
  <c r="FO10" i="5" l="1"/>
  <c r="FN16" i="5"/>
  <c r="BH11" i="5"/>
  <c r="BH19" i="5"/>
  <c r="BH18" i="5" l="1"/>
  <c r="BH12" i="5"/>
  <c r="FO16" i="5"/>
  <c r="FP10" i="5"/>
  <c r="FP16" i="5" l="1"/>
  <c r="FQ10" i="5"/>
  <c r="BH13" i="5"/>
  <c r="BI15" i="5"/>
  <c r="FQ16" i="5" l="1"/>
  <c r="FR10" i="5"/>
  <c r="BI11" i="5"/>
  <c r="BI19" i="5"/>
  <c r="BI18" i="5" l="1"/>
  <c r="BI12" i="5"/>
  <c r="FS10" i="5"/>
  <c r="FR16" i="5"/>
  <c r="FT10" i="5" l="1"/>
  <c r="FS16" i="5"/>
  <c r="BI13" i="5"/>
  <c r="BJ15" i="5"/>
  <c r="BJ11" i="5" l="1"/>
  <c r="BJ19" i="5"/>
  <c r="FU10" i="5"/>
  <c r="FT16" i="5"/>
  <c r="FV10" i="5" l="1"/>
  <c r="FU16" i="5"/>
  <c r="BJ18" i="5"/>
  <c r="BJ12" i="5"/>
  <c r="BK15" i="5" l="1"/>
  <c r="BJ13" i="5"/>
  <c r="FV16" i="5"/>
  <c r="FW10" i="5"/>
  <c r="FX10" i="5" l="1"/>
  <c r="FW16" i="5"/>
  <c r="BK11" i="5"/>
  <c r="BK19" i="5"/>
  <c r="BK18" i="5" l="1"/>
  <c r="BK12" i="5"/>
  <c r="FY10" i="5"/>
  <c r="FX16" i="5"/>
  <c r="FZ10" i="5" l="1"/>
  <c r="FY16" i="5"/>
  <c r="BL15" i="5"/>
  <c r="BK13" i="5"/>
  <c r="BL11" i="5" l="1"/>
  <c r="BL19" i="5"/>
  <c r="GA10" i="5"/>
  <c r="FZ16" i="5"/>
  <c r="GA16" i="5" l="1"/>
  <c r="GB10" i="5"/>
  <c r="BL18" i="5"/>
  <c r="BL12" i="5"/>
  <c r="BL13" i="5" l="1"/>
  <c r="BM15" i="5"/>
  <c r="GC10" i="5"/>
  <c r="GB16" i="5"/>
  <c r="GD10" i="5" l="1"/>
  <c r="GC16" i="5"/>
  <c r="BM11" i="5"/>
  <c r="BM19" i="5"/>
  <c r="BM18" i="5" l="1"/>
  <c r="BM12" i="5"/>
  <c r="GD16" i="5"/>
  <c r="GE10" i="5"/>
  <c r="BM13" i="5" l="1"/>
  <c r="BN15" i="5"/>
  <c r="GF10" i="5"/>
  <c r="GE16" i="5"/>
  <c r="BN11" i="5" l="1"/>
  <c r="BN19" i="5"/>
  <c r="GF16" i="5"/>
  <c r="GG10" i="5"/>
  <c r="GH10" i="5" l="1"/>
  <c r="GG16" i="5"/>
  <c r="BN18" i="5"/>
  <c r="BN12" i="5"/>
  <c r="BO15" i="5" l="1"/>
  <c r="BN13" i="5"/>
  <c r="GH16" i="5"/>
  <c r="GI10" i="5"/>
  <c r="GJ10" i="5" l="1"/>
  <c r="GI16" i="5"/>
  <c r="BO11" i="5"/>
  <c r="BO19" i="5"/>
  <c r="BO18" i="5" l="1"/>
  <c r="BO12" i="5"/>
  <c r="GJ16" i="5"/>
  <c r="GK10" i="5"/>
  <c r="BP15" i="5" l="1"/>
  <c r="BO13" i="5"/>
  <c r="GL10" i="5"/>
  <c r="GK16" i="5"/>
  <c r="GL16" i="5" l="1"/>
  <c r="GM10" i="5"/>
  <c r="BP11" i="5"/>
  <c r="BP19" i="5"/>
  <c r="BP18" i="5" l="1"/>
  <c r="BP12" i="5"/>
  <c r="GN10" i="5"/>
  <c r="GM16" i="5"/>
  <c r="BP13" i="5" l="1"/>
  <c r="BQ15" i="5"/>
  <c r="GN16" i="5"/>
  <c r="GO10" i="5"/>
  <c r="GP10" i="5" l="1"/>
  <c r="GO16" i="5"/>
  <c r="BQ19" i="5"/>
  <c r="BQ11" i="5"/>
  <c r="BQ18" i="5" l="1"/>
  <c r="BQ12" i="5"/>
  <c r="GP16" i="5"/>
  <c r="GQ10" i="5"/>
  <c r="GR10" i="5" l="1"/>
  <c r="GQ16" i="5"/>
  <c r="BQ13" i="5"/>
  <c r="BR15" i="5"/>
  <c r="BR11" i="5" l="1"/>
  <c r="BR19" i="5"/>
  <c r="GS10" i="5"/>
  <c r="GR16" i="5"/>
  <c r="GT10" i="5" l="1"/>
  <c r="GS16" i="5"/>
  <c r="BR18" i="5"/>
  <c r="BR12" i="5"/>
  <c r="BS15" i="5" l="1"/>
  <c r="BR13" i="5"/>
  <c r="GU10" i="5"/>
  <c r="GT16" i="5"/>
  <c r="GV10" i="5" l="1"/>
  <c r="GU16" i="5"/>
  <c r="BS11" i="5"/>
  <c r="BS19" i="5"/>
  <c r="BS18" i="5" l="1"/>
  <c r="BS12" i="5"/>
  <c r="GV16" i="5"/>
  <c r="GW10" i="5"/>
  <c r="BS13" i="5" l="1"/>
  <c r="BT15" i="5"/>
  <c r="GW16" i="5"/>
  <c r="GX10" i="5"/>
  <c r="GX16" i="5" l="1"/>
  <c r="GY10" i="5"/>
  <c r="BT11" i="5"/>
  <c r="BT19" i="5"/>
  <c r="BT18" i="5" l="1"/>
  <c r="BT12" i="5"/>
  <c r="GY16" i="5"/>
  <c r="GZ10" i="5"/>
  <c r="HA10" i="5" l="1"/>
  <c r="GZ16" i="5"/>
  <c r="BT13" i="5"/>
  <c r="BU15" i="5"/>
  <c r="BU19" i="5" l="1"/>
  <c r="BU11" i="5"/>
  <c r="HB10" i="5"/>
  <c r="HA16" i="5"/>
  <c r="BU18" i="5" l="1"/>
  <c r="BU12" i="5"/>
  <c r="HC10" i="5"/>
  <c r="HB16" i="5"/>
  <c r="BU13" i="5" l="1"/>
  <c r="BV15" i="5"/>
  <c r="HC16" i="5"/>
  <c r="HD10" i="5"/>
  <c r="HD16" i="5" l="1"/>
  <c r="HE10" i="5"/>
  <c r="BV11" i="5"/>
  <c r="BV19" i="5"/>
  <c r="HE16" i="5" l="1"/>
  <c r="HF10" i="5"/>
  <c r="BV18" i="5"/>
  <c r="BV12" i="5"/>
  <c r="HG10" i="5" l="1"/>
  <c r="HF16" i="5"/>
  <c r="BW15" i="5"/>
  <c r="BV13" i="5"/>
  <c r="BW11" i="5" l="1"/>
  <c r="BW19" i="5"/>
  <c r="HH10" i="5"/>
  <c r="HG16" i="5"/>
  <c r="HH16" i="5" l="1"/>
  <c r="HI10" i="5"/>
  <c r="BW18" i="5"/>
  <c r="BW12" i="5"/>
  <c r="BW13" i="5" l="1"/>
  <c r="BX15" i="5"/>
  <c r="HI16" i="5"/>
  <c r="HJ10" i="5"/>
  <c r="HJ16" i="5" l="1"/>
  <c r="HK10" i="5"/>
  <c r="BX19" i="5"/>
  <c r="BX11" i="5"/>
  <c r="BX18" i="5" l="1"/>
  <c r="BX12" i="5"/>
  <c r="HL10" i="5"/>
  <c r="HK16" i="5"/>
  <c r="BX13" i="5" l="1"/>
  <c r="BY15" i="5"/>
  <c r="HL16" i="5"/>
  <c r="HM10" i="5"/>
  <c r="HN10" i="5" l="1"/>
  <c r="HM16" i="5"/>
  <c r="BY11" i="5"/>
  <c r="BY19" i="5"/>
  <c r="BY18" i="5" l="1"/>
  <c r="BY12" i="5"/>
  <c r="HN16" i="5"/>
  <c r="HO10" i="5"/>
  <c r="HO16" i="5" l="1"/>
  <c r="HP10" i="5"/>
  <c r="BY13" i="5"/>
  <c r="BZ15" i="5"/>
  <c r="BZ11" i="5" l="1"/>
  <c r="BZ19" i="5"/>
  <c r="HQ10" i="5"/>
  <c r="HP16" i="5"/>
  <c r="HQ16" i="5" l="1"/>
  <c r="HR10" i="5"/>
  <c r="BZ18" i="5"/>
  <c r="BZ12" i="5"/>
  <c r="CA15" i="5" l="1"/>
  <c r="BZ13" i="5"/>
  <c r="HR16" i="5"/>
  <c r="HS10" i="5"/>
  <c r="HT10" i="5" l="1"/>
  <c r="HS16" i="5"/>
  <c r="CA11" i="5"/>
  <c r="CA19" i="5"/>
  <c r="CA18" i="5" l="1"/>
  <c r="CA12" i="5"/>
  <c r="HT16" i="5"/>
  <c r="HU10" i="5"/>
  <c r="CA13" i="5" l="1"/>
  <c r="CB15" i="5"/>
  <c r="HV10" i="5"/>
  <c r="HU16" i="5"/>
  <c r="CB11" i="5" l="1"/>
  <c r="CB19" i="5"/>
  <c r="HV16" i="5"/>
  <c r="HW10" i="5"/>
  <c r="HX10" i="5" l="1"/>
  <c r="HW16" i="5"/>
  <c r="CB18" i="5"/>
  <c r="CB12" i="5"/>
  <c r="CB13" i="5" l="1"/>
  <c r="CC15" i="5"/>
  <c r="HY10" i="5"/>
  <c r="HX16" i="5"/>
  <c r="HZ10" i="5" l="1"/>
  <c r="HY16" i="5"/>
  <c r="CC11" i="5"/>
  <c r="CC19" i="5"/>
  <c r="CC18" i="5" l="1"/>
  <c r="CC12" i="5"/>
  <c r="HZ16" i="5"/>
  <c r="IA10" i="5"/>
  <c r="CC13" i="5" l="1"/>
  <c r="CD15" i="5"/>
  <c r="IB10" i="5"/>
  <c r="IA16" i="5"/>
  <c r="IC10" i="5" l="1"/>
  <c r="IC16" i="5" s="1"/>
  <c r="IB16" i="5"/>
  <c r="CD11" i="5"/>
  <c r="CD19" i="5"/>
  <c r="CD18" i="5" l="1"/>
  <c r="CD12" i="5"/>
  <c r="CE15" i="5" l="1"/>
  <c r="CD13" i="5"/>
  <c r="CE11" i="5" l="1"/>
  <c r="CE19" i="5"/>
  <c r="CE18" i="5" l="1"/>
  <c r="CE12" i="5"/>
  <c r="CF15" i="5" l="1"/>
  <c r="CE13" i="5"/>
  <c r="CF11" i="5" l="1"/>
  <c r="CF19" i="5"/>
  <c r="CF18" i="5" l="1"/>
  <c r="CF12" i="5"/>
  <c r="CG15" i="5" l="1"/>
  <c r="CF13" i="5"/>
  <c r="CG11" i="5" l="1"/>
  <c r="CG19" i="5"/>
  <c r="CG18" i="5" l="1"/>
  <c r="CG12" i="5"/>
  <c r="CH15" i="5" l="1"/>
  <c r="CG13" i="5"/>
  <c r="CH19" i="5" l="1"/>
  <c r="CH11" i="5"/>
  <c r="CH18" i="5" l="1"/>
  <c r="CH12" i="5"/>
  <c r="CH13" i="5" l="1"/>
  <c r="CI15" i="5"/>
  <c r="CI11" i="5" l="1"/>
  <c r="CI19" i="5"/>
  <c r="CI18" i="5" l="1"/>
  <c r="CI12" i="5"/>
  <c r="CI13" i="5" l="1"/>
  <c r="CJ15" i="5"/>
  <c r="CJ11" i="5" l="1"/>
  <c r="CJ19" i="5"/>
  <c r="CJ18" i="5" l="1"/>
  <c r="CJ12" i="5"/>
  <c r="CJ13" i="5" l="1"/>
  <c r="CK15" i="5"/>
  <c r="CK19" i="5" l="1"/>
  <c r="CK11" i="5"/>
  <c r="CK18" i="5" l="1"/>
  <c r="CK12" i="5"/>
  <c r="CK13" i="5" l="1"/>
  <c r="CL15" i="5"/>
  <c r="CL19" i="5" l="1"/>
  <c r="CL11" i="5"/>
  <c r="CL18" i="5" l="1"/>
  <c r="CL12" i="5"/>
  <c r="CM15" i="5" l="1"/>
  <c r="CL13" i="5"/>
  <c r="CM11" i="5" l="1"/>
  <c r="CM19" i="5"/>
  <c r="CM18" i="5" l="1"/>
  <c r="CM12" i="5"/>
  <c r="CN15" i="5" l="1"/>
  <c r="CM13" i="5"/>
  <c r="CN11" i="5" l="1"/>
  <c r="CN19" i="5"/>
  <c r="CN18" i="5" l="1"/>
  <c r="CN12" i="5"/>
  <c r="CO15" i="5" l="1"/>
  <c r="CN13" i="5"/>
  <c r="CO19" i="5" l="1"/>
  <c r="CO11" i="5"/>
  <c r="CO18" i="5" l="1"/>
  <c r="CO12" i="5"/>
  <c r="CP15" i="5" l="1"/>
  <c r="CO13" i="5"/>
  <c r="CP11" i="5" l="1"/>
  <c r="CP19" i="5"/>
  <c r="CP18" i="5" l="1"/>
  <c r="CP12" i="5"/>
  <c r="CQ15" i="5" l="1"/>
  <c r="CP13" i="5"/>
  <c r="CQ19" i="5" l="1"/>
  <c r="CQ11" i="5"/>
  <c r="CQ18" i="5" l="1"/>
  <c r="CQ12" i="5"/>
  <c r="CQ13" i="5" l="1"/>
  <c r="CR15" i="5"/>
  <c r="CR11" i="5" l="1"/>
  <c r="CR19" i="5"/>
  <c r="CR18" i="5" l="1"/>
  <c r="CR12" i="5"/>
  <c r="CR13" i="5" l="1"/>
  <c r="CS15" i="5"/>
  <c r="CS19" i="5" l="1"/>
  <c r="CS11" i="5"/>
  <c r="CS18" i="5" l="1"/>
  <c r="CS12" i="5"/>
  <c r="CT15" i="5" l="1"/>
  <c r="CS13" i="5"/>
  <c r="CT11" i="5" l="1"/>
  <c r="CT19" i="5"/>
  <c r="CT18" i="5" l="1"/>
  <c r="CT12" i="5"/>
  <c r="CU15" i="5" l="1"/>
  <c r="CT13" i="5"/>
  <c r="CU11" i="5" l="1"/>
  <c r="CU19" i="5"/>
  <c r="CU18" i="5" l="1"/>
  <c r="CU12" i="5"/>
  <c r="CV15" i="5" l="1"/>
  <c r="CU13" i="5"/>
  <c r="CV19" i="5" l="1"/>
  <c r="CV11" i="5"/>
  <c r="CV18" i="5" l="1"/>
  <c r="CV12" i="5"/>
  <c r="CW15" i="5" l="1"/>
  <c r="CV13" i="5"/>
  <c r="CW11" i="5" l="1"/>
  <c r="CW19" i="5"/>
  <c r="CW18" i="5" l="1"/>
  <c r="CW12" i="5"/>
  <c r="CX15" i="5" l="1"/>
  <c r="CW13" i="5"/>
  <c r="CX11" i="5" l="1"/>
  <c r="CX19" i="5"/>
  <c r="CX18" i="5" l="1"/>
  <c r="CX12" i="5"/>
  <c r="CY15" i="5" l="1"/>
  <c r="CX13" i="5"/>
  <c r="CY19" i="5" l="1"/>
  <c r="CY11" i="5"/>
  <c r="CY18" i="5" l="1"/>
  <c r="CY12" i="5"/>
  <c r="CZ15" i="5" l="1"/>
  <c r="CY13" i="5"/>
  <c r="CZ11" i="5" l="1"/>
  <c r="CZ19" i="5"/>
  <c r="CZ18" i="5" l="1"/>
  <c r="CZ12" i="5"/>
  <c r="CZ13" i="5" l="1"/>
  <c r="DA15" i="5"/>
  <c r="DA11" i="5" l="1"/>
  <c r="DA19" i="5"/>
  <c r="DA18" i="5" l="1"/>
  <c r="DA12" i="5"/>
  <c r="DB15" i="5" l="1"/>
  <c r="DA13" i="5"/>
  <c r="DB11" i="5" l="1"/>
  <c r="DB19" i="5"/>
  <c r="DB18" i="5" l="1"/>
  <c r="DB12" i="5"/>
  <c r="DB13" i="5" l="1"/>
  <c r="DC15" i="5"/>
  <c r="DC11" i="5" l="1"/>
  <c r="DC19" i="5"/>
  <c r="DC18" i="5" l="1"/>
  <c r="DC12" i="5"/>
  <c r="DC13" i="5" l="1"/>
  <c r="DD15" i="5"/>
  <c r="DD11" i="5" l="1"/>
  <c r="DD19" i="5"/>
  <c r="DD18" i="5" l="1"/>
  <c r="DD12" i="5"/>
  <c r="DE15" i="5" l="1"/>
  <c r="DD13" i="5"/>
  <c r="DE11" i="5" l="1"/>
  <c r="DE19" i="5"/>
  <c r="DE18" i="5" l="1"/>
  <c r="DE12" i="5"/>
  <c r="DF15" i="5" l="1"/>
  <c r="DE13" i="5"/>
  <c r="DF11" i="5" l="1"/>
  <c r="DF19" i="5"/>
  <c r="DF18" i="5" l="1"/>
  <c r="DF12" i="5"/>
  <c r="DG15" i="5" l="1"/>
  <c r="DF13" i="5"/>
  <c r="DG11" i="5" l="1"/>
  <c r="DG19" i="5"/>
  <c r="DG18" i="5" l="1"/>
  <c r="DG12" i="5"/>
  <c r="DH15" i="5" l="1"/>
  <c r="DG13" i="5"/>
  <c r="DH11" i="5" l="1"/>
  <c r="DH19" i="5"/>
  <c r="DH18" i="5" l="1"/>
  <c r="DH12" i="5"/>
  <c r="DH13" i="5" l="1"/>
  <c r="DI15" i="5"/>
  <c r="DI11" i="5" l="1"/>
  <c r="DI19" i="5"/>
  <c r="DI18" i="5" l="1"/>
  <c r="DI12" i="5"/>
  <c r="DI13" i="5" l="1"/>
  <c r="DJ15" i="5"/>
  <c r="DJ19" i="5" l="1"/>
  <c r="DJ11" i="5"/>
  <c r="DJ18" i="5" l="1"/>
  <c r="DJ12" i="5"/>
  <c r="DJ13" i="5" l="1"/>
  <c r="DK15" i="5"/>
  <c r="DK11" i="5" l="1"/>
  <c r="DK19" i="5"/>
  <c r="DK18" i="5" l="1"/>
  <c r="DK12" i="5"/>
  <c r="DL15" i="5" l="1"/>
  <c r="DK13" i="5"/>
  <c r="DL11" i="5" l="1"/>
  <c r="DL19" i="5"/>
  <c r="DL18" i="5" l="1"/>
  <c r="DL12" i="5"/>
  <c r="DM15" i="5" l="1"/>
  <c r="DL13" i="5"/>
  <c r="DM11" i="5" l="1"/>
  <c r="DM19" i="5"/>
  <c r="DM18" i="5" l="1"/>
  <c r="DM12" i="5"/>
  <c r="DN15" i="5" l="1"/>
  <c r="DM13" i="5"/>
  <c r="DN11" i="5" l="1"/>
  <c r="DN19" i="5"/>
  <c r="DN18" i="5" l="1"/>
  <c r="DN12" i="5"/>
  <c r="DO15" i="5" l="1"/>
  <c r="DN13" i="5"/>
  <c r="DO11" i="5" l="1"/>
  <c r="DO19" i="5"/>
  <c r="DO18" i="5" l="1"/>
  <c r="DO12" i="5"/>
  <c r="DP15" i="5" l="1"/>
  <c r="DO13" i="5"/>
  <c r="DP11" i="5" l="1"/>
  <c r="DP19" i="5"/>
  <c r="DP18" i="5" l="1"/>
  <c r="DP12" i="5"/>
  <c r="DP13" i="5" l="1"/>
  <c r="DQ15" i="5"/>
  <c r="DQ11" i="5" l="1"/>
  <c r="DQ19" i="5"/>
  <c r="DQ18" i="5" l="1"/>
  <c r="DQ12" i="5"/>
  <c r="DQ13" i="5" l="1"/>
  <c r="DR15" i="5"/>
  <c r="DR19" i="5" l="1"/>
  <c r="DR11" i="5"/>
  <c r="DR18" i="5" l="1"/>
  <c r="DR12" i="5"/>
  <c r="DS15" i="5" l="1"/>
  <c r="DR13" i="5"/>
  <c r="DS19" i="5" l="1"/>
  <c r="DS11" i="5"/>
  <c r="DS18" i="5" l="1"/>
  <c r="DS12" i="5"/>
  <c r="DT15" i="5" l="1"/>
  <c r="DS13" i="5"/>
  <c r="DT19" i="5" l="1"/>
  <c r="DT11" i="5"/>
  <c r="DT18" i="5" l="1"/>
  <c r="DT12" i="5"/>
  <c r="DU15" i="5" l="1"/>
  <c r="DT13" i="5"/>
  <c r="DU11" i="5" l="1"/>
  <c r="DU19" i="5"/>
  <c r="DU18" i="5" l="1"/>
  <c r="DU12" i="5"/>
  <c r="DV15" i="5" l="1"/>
  <c r="DU13" i="5"/>
  <c r="DV11" i="5" l="1"/>
  <c r="DV19" i="5"/>
  <c r="DV18" i="5" l="1"/>
  <c r="DV12" i="5"/>
  <c r="DV13" i="5" l="1"/>
  <c r="DW15" i="5"/>
  <c r="DW19" i="5" l="1"/>
  <c r="DW11" i="5"/>
  <c r="DW18" i="5" l="1"/>
  <c r="DW12" i="5"/>
  <c r="DX15" i="5" l="1"/>
  <c r="DW13" i="5"/>
  <c r="DX11" i="5" l="1"/>
  <c r="DX19" i="5"/>
  <c r="DX18" i="5" l="1"/>
  <c r="DX12" i="5"/>
  <c r="DY15" i="5" l="1"/>
  <c r="DX13" i="5"/>
  <c r="DY11" i="5" l="1"/>
  <c r="DY19" i="5"/>
  <c r="DY18" i="5" l="1"/>
  <c r="DY12" i="5"/>
  <c r="DY13" i="5" l="1"/>
  <c r="DZ15" i="5"/>
  <c r="DZ19" i="5" l="1"/>
  <c r="DZ11" i="5"/>
  <c r="DZ18" i="5" l="1"/>
  <c r="DZ12" i="5"/>
  <c r="EA15" i="5" l="1"/>
  <c r="DZ13" i="5"/>
  <c r="EA19" i="5" l="1"/>
  <c r="EA11" i="5"/>
  <c r="EA18" i="5" l="1"/>
  <c r="EA12" i="5"/>
  <c r="EA13" i="5" l="1"/>
  <c r="EB15" i="5"/>
  <c r="EB11" i="5" l="1"/>
  <c r="EB19" i="5"/>
  <c r="EB18" i="5" l="1"/>
  <c r="EB12" i="5"/>
  <c r="EB13" i="5" l="1"/>
  <c r="EC15" i="5"/>
  <c r="EC19" i="5" l="1"/>
  <c r="EC11" i="5"/>
  <c r="EC18" i="5" l="1"/>
  <c r="EC12" i="5"/>
  <c r="ED15" i="5" l="1"/>
  <c r="EC13" i="5"/>
  <c r="ED11" i="5" l="1"/>
  <c r="ED19" i="5"/>
  <c r="ED18" i="5" l="1"/>
  <c r="ED12" i="5"/>
  <c r="ED13" i="5" l="1"/>
  <c r="EE15" i="5"/>
  <c r="EE11" i="5" l="1"/>
  <c r="EE19" i="5"/>
  <c r="EE18" i="5" l="1"/>
  <c r="EE12" i="5"/>
  <c r="EF15" i="5" l="1"/>
  <c r="EE13" i="5"/>
  <c r="EF11" i="5" l="1"/>
  <c r="EF19" i="5"/>
  <c r="EF18" i="5" l="1"/>
  <c r="EF12" i="5"/>
  <c r="EF13" i="5" l="1"/>
  <c r="EG15" i="5"/>
  <c r="EG19" i="5" l="1"/>
  <c r="EG11" i="5"/>
  <c r="EG18" i="5" l="1"/>
  <c r="EG12" i="5"/>
  <c r="EG13" i="5" l="1"/>
  <c r="EH15" i="5"/>
  <c r="EH11" i="5" l="1"/>
  <c r="EH19" i="5"/>
  <c r="EH18" i="5" l="1"/>
  <c r="EH12" i="5"/>
  <c r="EH13" i="5" l="1"/>
  <c r="EI15" i="5"/>
  <c r="EI11" i="5" l="1"/>
  <c r="EI19" i="5"/>
  <c r="EI18" i="5" l="1"/>
  <c r="EI12" i="5"/>
  <c r="EJ15" i="5" l="1"/>
  <c r="EI13" i="5"/>
  <c r="EJ11" i="5" l="1"/>
  <c r="EJ19" i="5"/>
  <c r="EJ18" i="5" l="1"/>
  <c r="EJ12" i="5"/>
  <c r="EK15" i="5" l="1"/>
  <c r="EJ13" i="5"/>
  <c r="EK11" i="5" l="1"/>
  <c r="EK19" i="5"/>
  <c r="EK18" i="5" l="1"/>
  <c r="EK12" i="5"/>
  <c r="EL15" i="5" l="1"/>
  <c r="EK13" i="5"/>
  <c r="EL11" i="5" l="1"/>
  <c r="EL19" i="5"/>
  <c r="EL18" i="5" l="1"/>
  <c r="EL12" i="5"/>
  <c r="EL13" i="5" l="1"/>
  <c r="EM15" i="5"/>
  <c r="EM11" i="5" l="1"/>
  <c r="EM19" i="5"/>
  <c r="EM18" i="5" l="1"/>
  <c r="EM12" i="5"/>
  <c r="EN15" i="5" l="1"/>
  <c r="EM13" i="5"/>
  <c r="EN11" i="5" l="1"/>
  <c r="EN19" i="5"/>
  <c r="EN18" i="5" l="1"/>
  <c r="EN12" i="5"/>
  <c r="EN13" i="5" l="1"/>
  <c r="EO15" i="5"/>
  <c r="EO11" i="5" l="1"/>
  <c r="EO19" i="5"/>
  <c r="EO18" i="5" l="1"/>
  <c r="EO12" i="5"/>
  <c r="EO13" i="5" l="1"/>
  <c r="EP15" i="5"/>
  <c r="EP19" i="5" l="1"/>
  <c r="EP11" i="5"/>
  <c r="EP18" i="5" l="1"/>
  <c r="EP12" i="5"/>
  <c r="EP13" i="5" l="1"/>
  <c r="EQ15" i="5"/>
  <c r="EQ11" i="5" l="1"/>
  <c r="EQ19" i="5"/>
  <c r="EQ18" i="5" l="1"/>
  <c r="EQ12" i="5"/>
  <c r="ER15" i="5" l="1"/>
  <c r="EQ13" i="5"/>
  <c r="ER11" i="5" l="1"/>
  <c r="ER19" i="5"/>
  <c r="ER18" i="5" l="1"/>
  <c r="ER12" i="5"/>
  <c r="ER13" i="5" l="1"/>
  <c r="ES15" i="5"/>
  <c r="ES11" i="5" l="1"/>
  <c r="ES19" i="5"/>
  <c r="ES18" i="5" l="1"/>
  <c r="ES12" i="5"/>
  <c r="ET15" i="5" l="1"/>
  <c r="ES13" i="5"/>
  <c r="ET11" i="5" l="1"/>
  <c r="ET19" i="5"/>
  <c r="ET18" i="5" l="1"/>
  <c r="ET12" i="5"/>
  <c r="ET13" i="5" l="1"/>
  <c r="EU15" i="5"/>
  <c r="EU11" i="5" l="1"/>
  <c r="EU19" i="5"/>
  <c r="EU18" i="5" l="1"/>
  <c r="EU12" i="5"/>
  <c r="EV15" i="5" l="1"/>
  <c r="EU13" i="5"/>
  <c r="EV19" i="5" l="1"/>
  <c r="EV11" i="5"/>
  <c r="EV18" i="5" l="1"/>
  <c r="EV12" i="5"/>
  <c r="EV13" i="5" l="1"/>
  <c r="EW15" i="5"/>
  <c r="EW19" i="5" l="1"/>
  <c r="EW11" i="5"/>
  <c r="EW18" i="5" l="1"/>
  <c r="EW12" i="5"/>
  <c r="EW13" i="5" l="1"/>
  <c r="EX15" i="5"/>
  <c r="EX11" i="5" l="1"/>
  <c r="EX19" i="5"/>
  <c r="EX18" i="5" l="1"/>
  <c r="EX12" i="5"/>
  <c r="EY15" i="5" l="1"/>
  <c r="EX13" i="5"/>
  <c r="EY11" i="5" l="1"/>
  <c r="EY19" i="5"/>
  <c r="EY18" i="5" l="1"/>
  <c r="EY12" i="5"/>
  <c r="EZ15" i="5" l="1"/>
  <c r="EY13" i="5"/>
  <c r="EZ19" i="5" l="1"/>
  <c r="EZ11" i="5"/>
  <c r="EZ18" i="5" l="1"/>
  <c r="EZ12" i="5"/>
  <c r="FA15" i="5" l="1"/>
  <c r="EZ13" i="5"/>
  <c r="FA19" i="5" l="1"/>
  <c r="FA11" i="5"/>
  <c r="FA18" i="5" l="1"/>
  <c r="FA12" i="5"/>
  <c r="FB15" i="5" l="1"/>
  <c r="FA13" i="5"/>
  <c r="FB11" i="5" l="1"/>
  <c r="FB19" i="5"/>
  <c r="FB18" i="5" l="1"/>
  <c r="FB12" i="5"/>
  <c r="FB13" i="5" l="1"/>
  <c r="FC15" i="5"/>
  <c r="FC11" i="5" l="1"/>
  <c r="FC19" i="5"/>
  <c r="FC18" i="5" l="1"/>
  <c r="FC12" i="5"/>
  <c r="FD15" i="5" l="1"/>
  <c r="FC13" i="5"/>
  <c r="FD11" i="5" l="1"/>
  <c r="FD19" i="5"/>
  <c r="FD18" i="5" l="1"/>
  <c r="FD12" i="5"/>
  <c r="FE15" i="5" l="1"/>
  <c r="FD13" i="5"/>
  <c r="FE19" i="5" l="1"/>
  <c r="FE11" i="5"/>
  <c r="FE18" i="5" l="1"/>
  <c r="FE12" i="5"/>
  <c r="FE13" i="5" l="1"/>
  <c r="FF15" i="5"/>
  <c r="FF11" i="5" l="1"/>
  <c r="FF19" i="5"/>
  <c r="FF18" i="5" l="1"/>
  <c r="FF12" i="5"/>
  <c r="FG15" i="5" l="1"/>
  <c r="FF13" i="5"/>
  <c r="FG11" i="5" l="1"/>
  <c r="FG19" i="5"/>
  <c r="FG18" i="5" l="1"/>
  <c r="FG12" i="5"/>
  <c r="FG13" i="5" l="1"/>
  <c r="FH15" i="5"/>
  <c r="FH11" i="5" l="1"/>
  <c r="FH19" i="5"/>
  <c r="FH18" i="5" l="1"/>
  <c r="FH12" i="5"/>
  <c r="FI15" i="5" l="1"/>
  <c r="FH13" i="5"/>
  <c r="FI11" i="5" l="1"/>
  <c r="FI19" i="5"/>
  <c r="FI18" i="5" l="1"/>
  <c r="FI12" i="5"/>
  <c r="FJ15" i="5" l="1"/>
  <c r="FI13" i="5"/>
  <c r="FJ19" i="5" l="1"/>
  <c r="FJ11" i="5"/>
  <c r="FJ18" i="5" l="1"/>
  <c r="FJ12" i="5"/>
  <c r="FJ13" i="5" l="1"/>
  <c r="FK15" i="5"/>
  <c r="FK19" i="5" l="1"/>
  <c r="FK11" i="5"/>
  <c r="FK18" i="5" l="1"/>
  <c r="FK12" i="5"/>
  <c r="FK13" i="5" l="1"/>
  <c r="FL15" i="5"/>
  <c r="FL11" i="5" l="1"/>
  <c r="FL19" i="5"/>
  <c r="FL18" i="5" l="1"/>
  <c r="FL12" i="5"/>
  <c r="FL13" i="5" l="1"/>
  <c r="FM15" i="5"/>
  <c r="FM11" i="5" l="1"/>
  <c r="FM19" i="5"/>
  <c r="FM18" i="5" l="1"/>
  <c r="FM12" i="5"/>
  <c r="FM13" i="5" l="1"/>
  <c r="FN15" i="5"/>
  <c r="FN11" i="5" l="1"/>
  <c r="FN19" i="5"/>
  <c r="FN18" i="5" l="1"/>
  <c r="FN12" i="5"/>
  <c r="FO15" i="5" l="1"/>
  <c r="FN13" i="5"/>
  <c r="FO11" i="5" l="1"/>
  <c r="FO19" i="5"/>
  <c r="FO18" i="5" l="1"/>
  <c r="FO12" i="5"/>
  <c r="FP15" i="5" l="1"/>
  <c r="FO13" i="5"/>
  <c r="FP19" i="5" l="1"/>
  <c r="FP11" i="5"/>
  <c r="FP18" i="5" l="1"/>
  <c r="FP12" i="5"/>
  <c r="FQ15" i="5" l="1"/>
  <c r="FP13" i="5"/>
  <c r="FQ11" i="5" l="1"/>
  <c r="FQ19" i="5"/>
  <c r="FQ18" i="5" l="1"/>
  <c r="FQ12" i="5"/>
  <c r="FQ13" i="5" l="1"/>
  <c r="FR15" i="5"/>
  <c r="FR11" i="5" l="1"/>
  <c r="FR19" i="5"/>
  <c r="FR18" i="5" l="1"/>
  <c r="FR12" i="5"/>
  <c r="FR13" i="5" l="1"/>
  <c r="FS15" i="5"/>
  <c r="FS11" i="5" l="1"/>
  <c r="FS19" i="5"/>
  <c r="FS18" i="5" l="1"/>
  <c r="FS12" i="5"/>
  <c r="FT15" i="5" l="1"/>
  <c r="FS13" i="5"/>
  <c r="FT11" i="5" l="1"/>
  <c r="FT19" i="5"/>
  <c r="FT18" i="5" l="1"/>
  <c r="FT12" i="5"/>
  <c r="FU15" i="5" l="1"/>
  <c r="FT13" i="5"/>
  <c r="FU11" i="5" l="1"/>
  <c r="FU19" i="5"/>
  <c r="FU18" i="5" l="1"/>
  <c r="FU12" i="5"/>
  <c r="FU13" i="5" l="1"/>
  <c r="FV15" i="5"/>
  <c r="FV11" i="5" l="1"/>
  <c r="FV19" i="5"/>
  <c r="FV18" i="5" l="1"/>
  <c r="FV12" i="5"/>
  <c r="FV13" i="5" l="1"/>
  <c r="FW15" i="5"/>
  <c r="FW19" i="5" l="1"/>
  <c r="FW11" i="5"/>
  <c r="FW18" i="5" l="1"/>
  <c r="FW12" i="5"/>
  <c r="FX15" i="5" l="1"/>
  <c r="FW13" i="5"/>
  <c r="FX11" i="5" l="1"/>
  <c r="FX19" i="5"/>
  <c r="FX18" i="5" l="1"/>
  <c r="FX12" i="5"/>
  <c r="FX13" i="5" l="1"/>
  <c r="FY15" i="5"/>
  <c r="FY11" i="5" l="1"/>
  <c r="FY19" i="5"/>
  <c r="FY18" i="5" l="1"/>
  <c r="FY12" i="5"/>
  <c r="FZ15" i="5" l="1"/>
  <c r="FY13" i="5"/>
  <c r="FZ11" i="5" l="1"/>
  <c r="FZ19" i="5"/>
  <c r="FZ18" i="5" l="1"/>
  <c r="FZ12" i="5"/>
  <c r="FZ13" i="5" l="1"/>
  <c r="GA15" i="5"/>
  <c r="GA19" i="5" l="1"/>
  <c r="GA11" i="5"/>
  <c r="GA18" i="5" l="1"/>
  <c r="GA12" i="5"/>
  <c r="GB15" i="5" l="1"/>
  <c r="GA13" i="5"/>
  <c r="GB19" i="5" l="1"/>
  <c r="GB11" i="5"/>
  <c r="GB18" i="5" l="1"/>
  <c r="GB12" i="5"/>
  <c r="GB13" i="5" l="1"/>
  <c r="GC15" i="5"/>
  <c r="GC11" i="5" l="1"/>
  <c r="GC19" i="5"/>
  <c r="GC18" i="5" l="1"/>
  <c r="GC12" i="5"/>
  <c r="GC13" i="5" l="1"/>
  <c r="GD15" i="5"/>
  <c r="GD19" i="5" l="1"/>
  <c r="GD11" i="5"/>
  <c r="GD18" i="5" l="1"/>
  <c r="GD12" i="5"/>
  <c r="GD13" i="5" l="1"/>
  <c r="GE15" i="5"/>
  <c r="GE11" i="5" l="1"/>
  <c r="GE19" i="5"/>
  <c r="GE18" i="5" l="1"/>
  <c r="GE12" i="5"/>
  <c r="GF15" i="5" l="1"/>
  <c r="GE13" i="5"/>
  <c r="GF11" i="5" l="1"/>
  <c r="GF19" i="5"/>
  <c r="GF18" i="5" l="1"/>
  <c r="GF12" i="5"/>
  <c r="GG15" i="5" l="1"/>
  <c r="GF13" i="5"/>
  <c r="GG11" i="5" l="1"/>
  <c r="GG19" i="5"/>
  <c r="GG18" i="5" l="1"/>
  <c r="GG12" i="5"/>
  <c r="GH15" i="5" l="1"/>
  <c r="GG13" i="5"/>
  <c r="GH11" i="5" l="1"/>
  <c r="GH19" i="5"/>
  <c r="GH18" i="5" l="1"/>
  <c r="GH12" i="5"/>
  <c r="GH13" i="5" l="1"/>
  <c r="GI15" i="5"/>
  <c r="GI11" i="5" l="1"/>
  <c r="GI19" i="5"/>
  <c r="GI18" i="5" l="1"/>
  <c r="GI12" i="5"/>
  <c r="GI13" i="5" l="1"/>
  <c r="GJ15" i="5"/>
  <c r="GJ11" i="5" l="1"/>
  <c r="GJ19" i="5"/>
  <c r="GJ18" i="5" l="1"/>
  <c r="GJ12" i="5"/>
  <c r="GK15" i="5" l="1"/>
  <c r="GJ13" i="5"/>
  <c r="GK11" i="5" l="1"/>
  <c r="GK19" i="5"/>
  <c r="GK18" i="5" l="1"/>
  <c r="GK12" i="5"/>
  <c r="GL15" i="5" l="1"/>
  <c r="GK13" i="5"/>
  <c r="GL19" i="5" l="1"/>
  <c r="GL11" i="5"/>
  <c r="GL18" i="5" l="1"/>
  <c r="GL12" i="5"/>
  <c r="GL13" i="5" l="1"/>
  <c r="GM15" i="5"/>
  <c r="GM19" i="5" l="1"/>
  <c r="GM11" i="5"/>
  <c r="GM18" i="5" l="1"/>
  <c r="GM12" i="5"/>
  <c r="GN15" i="5" l="1"/>
  <c r="GM13" i="5"/>
  <c r="GN19" i="5" l="1"/>
  <c r="GN11" i="5"/>
  <c r="GN18" i="5" l="1"/>
  <c r="GN12" i="5"/>
  <c r="GO15" i="5" l="1"/>
  <c r="GN13" i="5"/>
  <c r="GO11" i="5" l="1"/>
  <c r="GO19" i="5"/>
  <c r="GO18" i="5" l="1"/>
  <c r="GO12" i="5"/>
  <c r="GO13" i="5" l="1"/>
  <c r="GP15" i="5"/>
  <c r="GP11" i="5" l="1"/>
  <c r="GP19" i="5"/>
  <c r="GP18" i="5" l="1"/>
  <c r="GP12" i="5"/>
  <c r="GP13" i="5" l="1"/>
  <c r="GQ15" i="5"/>
  <c r="GQ11" i="5" l="1"/>
  <c r="GQ19" i="5"/>
  <c r="GQ18" i="5" l="1"/>
  <c r="GQ12" i="5"/>
  <c r="GR15" i="5" l="1"/>
  <c r="GQ13" i="5"/>
  <c r="GR11" i="5" l="1"/>
  <c r="GR19" i="5"/>
  <c r="GR18" i="5" l="1"/>
  <c r="GR12" i="5"/>
  <c r="GS15" i="5" l="1"/>
  <c r="GR13" i="5"/>
  <c r="GS11" i="5" l="1"/>
  <c r="GS19" i="5"/>
  <c r="GS18" i="5" l="1"/>
  <c r="GS12" i="5"/>
  <c r="GT15" i="5" l="1"/>
  <c r="GS13" i="5"/>
  <c r="GT11" i="5" l="1"/>
  <c r="GT19" i="5"/>
  <c r="GT18" i="5" l="1"/>
  <c r="GT12" i="5"/>
  <c r="GT13" i="5" l="1"/>
  <c r="GU15" i="5"/>
  <c r="GU11" i="5" l="1"/>
  <c r="GU19" i="5"/>
  <c r="GU18" i="5" l="1"/>
  <c r="GU12" i="5"/>
  <c r="GV15" i="5" l="1"/>
  <c r="GU13" i="5"/>
  <c r="GV11" i="5" l="1"/>
  <c r="GV19" i="5"/>
  <c r="GV18" i="5" l="1"/>
  <c r="GV12" i="5"/>
  <c r="GV13" i="5" l="1"/>
  <c r="GW15" i="5"/>
  <c r="GW19" i="5" l="1"/>
  <c r="GW11" i="5"/>
  <c r="GW18" i="5" l="1"/>
  <c r="GW12" i="5"/>
  <c r="GX15" i="5" l="1"/>
  <c r="GW13" i="5"/>
  <c r="GX11" i="5" l="1"/>
  <c r="GX19" i="5"/>
  <c r="GX18" i="5" l="1"/>
  <c r="GX12" i="5"/>
  <c r="GX13" i="5" l="1"/>
  <c r="GY15" i="5"/>
  <c r="GY11" i="5" l="1"/>
  <c r="GY19" i="5"/>
  <c r="GY18" i="5" l="1"/>
  <c r="GY12" i="5"/>
  <c r="GZ15" i="5" l="1"/>
  <c r="GY13" i="5"/>
  <c r="GZ11" i="5" l="1"/>
  <c r="GZ19" i="5"/>
  <c r="GZ18" i="5" l="1"/>
  <c r="GZ12" i="5"/>
  <c r="HA15" i="5" l="1"/>
  <c r="GZ13" i="5"/>
  <c r="HA11" i="5" l="1"/>
  <c r="HA19" i="5"/>
  <c r="HA18" i="5" l="1"/>
  <c r="HA12" i="5"/>
  <c r="HA13" i="5" l="1"/>
  <c r="HB15" i="5"/>
  <c r="HB11" i="5" l="1"/>
  <c r="HB19" i="5"/>
  <c r="HB18" i="5" l="1"/>
  <c r="HB12" i="5"/>
  <c r="HB13" i="5" l="1"/>
  <c r="HC15" i="5"/>
  <c r="HC11" i="5" l="1"/>
  <c r="HC19" i="5"/>
  <c r="HC18" i="5" l="1"/>
  <c r="HC12" i="5"/>
  <c r="HD15" i="5" l="1"/>
  <c r="HC13" i="5"/>
  <c r="HD11" i="5" l="1"/>
  <c r="HD19" i="5"/>
  <c r="HD18" i="5" l="1"/>
  <c r="HD12" i="5"/>
  <c r="HE15" i="5" l="1"/>
  <c r="HD13" i="5"/>
  <c r="HE11" i="5" l="1"/>
  <c r="HE19" i="5"/>
  <c r="HE18" i="5" l="1"/>
  <c r="HE12" i="5"/>
  <c r="HF15" i="5" l="1"/>
  <c r="HE13" i="5"/>
  <c r="HF11" i="5" l="1"/>
  <c r="HF19" i="5"/>
  <c r="HF18" i="5" l="1"/>
  <c r="HF12" i="5"/>
  <c r="HF13" i="5" l="1"/>
  <c r="HG15" i="5"/>
  <c r="HG11" i="5" l="1"/>
  <c r="HG19" i="5"/>
  <c r="HG18" i="5" l="1"/>
  <c r="HG12" i="5"/>
  <c r="HH15" i="5" l="1"/>
  <c r="HG13" i="5"/>
  <c r="HH11" i="5" l="1"/>
  <c r="HH19" i="5"/>
  <c r="HH18" i="5" l="1"/>
  <c r="HH12" i="5"/>
  <c r="HH13" i="5" l="1"/>
  <c r="HI15" i="5"/>
  <c r="HI19" i="5" l="1"/>
  <c r="HI11" i="5"/>
  <c r="HI18" i="5" l="1"/>
  <c r="HI12" i="5"/>
  <c r="HI13" i="5" l="1"/>
  <c r="HJ15" i="5"/>
  <c r="HJ19" i="5" l="1"/>
  <c r="HJ11" i="5"/>
  <c r="HJ18" i="5" l="1"/>
  <c r="HJ12" i="5"/>
  <c r="HK15" i="5" l="1"/>
  <c r="HJ13" i="5"/>
  <c r="HK11" i="5" l="1"/>
  <c r="HK19" i="5"/>
  <c r="HK18" i="5" l="1"/>
  <c r="HK12" i="5"/>
  <c r="HL15" i="5" l="1"/>
  <c r="HK13" i="5"/>
  <c r="HL11" i="5" l="1"/>
  <c r="HL19" i="5"/>
  <c r="HL18" i="5" l="1"/>
  <c r="HL12" i="5"/>
  <c r="HM15" i="5" l="1"/>
  <c r="HL13" i="5"/>
  <c r="HM11" i="5" l="1"/>
  <c r="HM19" i="5"/>
  <c r="HM18" i="5" l="1"/>
  <c r="HM12" i="5"/>
  <c r="HM13" i="5" l="1"/>
  <c r="HN15" i="5"/>
  <c r="HN11" i="5" l="1"/>
  <c r="HN19" i="5"/>
  <c r="HN18" i="5" l="1"/>
  <c r="HN12" i="5"/>
  <c r="HO15" i="5" l="1"/>
  <c r="HN13" i="5"/>
  <c r="HO19" i="5" l="1"/>
  <c r="HO11" i="5"/>
  <c r="HO18" i="5" l="1"/>
  <c r="HO12" i="5"/>
  <c r="HO13" i="5" l="1"/>
  <c r="HP15" i="5"/>
  <c r="HP11" i="5" l="1"/>
  <c r="HP19" i="5"/>
  <c r="HP18" i="5" l="1"/>
  <c r="HP12" i="5"/>
  <c r="HP13" i="5" l="1"/>
  <c r="HQ15" i="5"/>
  <c r="HQ11" i="5" l="1"/>
  <c r="HQ19" i="5"/>
  <c r="HQ18" i="5" l="1"/>
  <c r="HQ12" i="5"/>
  <c r="HQ13" i="5" l="1"/>
  <c r="HR15" i="5"/>
  <c r="HR11" i="5" l="1"/>
  <c r="HR19" i="5"/>
  <c r="HR18" i="5" l="1"/>
  <c r="HR12" i="5"/>
  <c r="HR13" i="5" l="1"/>
  <c r="HS15" i="5"/>
  <c r="HS11" i="5" l="1"/>
  <c r="HS19" i="5"/>
  <c r="HS18" i="5" l="1"/>
  <c r="HS12" i="5"/>
  <c r="HS13" i="5" l="1"/>
  <c r="HT15" i="5"/>
  <c r="HT11" i="5" l="1"/>
  <c r="HT19" i="5"/>
  <c r="HT18" i="5" l="1"/>
  <c r="HT12" i="5"/>
  <c r="HU15" i="5" l="1"/>
  <c r="HT13" i="5"/>
  <c r="HU11" i="5" l="1"/>
  <c r="HU19" i="5"/>
  <c r="HU18" i="5" l="1"/>
  <c r="HU12" i="5"/>
  <c r="HU13" i="5" l="1"/>
  <c r="HV15" i="5"/>
  <c r="HV11" i="5" l="1"/>
  <c r="HV19" i="5"/>
  <c r="HV18" i="5" l="1"/>
  <c r="HV12" i="5"/>
  <c r="HV13" i="5" l="1"/>
  <c r="HW15" i="5"/>
  <c r="HW11" i="5" l="1"/>
  <c r="HW19" i="5"/>
  <c r="HW18" i="5" l="1"/>
  <c r="HW12" i="5"/>
  <c r="HX15" i="5" l="1"/>
  <c r="HW13" i="5"/>
  <c r="HX11" i="5" l="1"/>
  <c r="HX19" i="5"/>
  <c r="HX18" i="5" l="1"/>
  <c r="HX12" i="5"/>
  <c r="HX13" i="5" l="1"/>
  <c r="HY15" i="5"/>
  <c r="HY11" i="5" l="1"/>
  <c r="HY19" i="5"/>
  <c r="HY18" i="5" l="1"/>
  <c r="HY12" i="5"/>
  <c r="HZ15" i="5" l="1"/>
  <c r="HY13" i="5"/>
  <c r="HZ11" i="5" l="1"/>
  <c r="HZ19" i="5"/>
  <c r="HZ18" i="5" l="1"/>
  <c r="HZ12" i="5"/>
  <c r="HZ13" i="5" l="1"/>
  <c r="IA15" i="5"/>
  <c r="IA11" i="5" l="1"/>
  <c r="IA19" i="5"/>
  <c r="IA18" i="5" l="1"/>
  <c r="IA12" i="5"/>
  <c r="IB15" i="5" l="1"/>
  <c r="IA13" i="5"/>
  <c r="IB11" i="5" l="1"/>
  <c r="IB19" i="5"/>
  <c r="IB18" i="5" l="1"/>
  <c r="IB12" i="5"/>
  <c r="IC15" i="5" l="1"/>
  <c r="IB13" i="5"/>
  <c r="IC11" i="5" l="1"/>
  <c r="IC19" i="5"/>
  <c r="IC18" i="5" l="1"/>
  <c r="IC12" i="5"/>
  <c r="IC13" i="5" s="1"/>
</calcChain>
</file>

<file path=xl/sharedStrings.xml><?xml version="1.0" encoding="utf-8"?>
<sst xmlns="http://schemas.openxmlformats.org/spreadsheetml/2006/main" count="465" uniqueCount="339">
  <si>
    <t>Quadro 1. Balanço do Banco A (milhões de euros)</t>
  </si>
  <si>
    <t>Activos líquidos</t>
  </si>
  <si>
    <t>yield (%)</t>
  </si>
  <si>
    <t>Passivos</t>
  </si>
  <si>
    <t>Caixa e disponibilidades líquidas sobre Bancos Centrais</t>
  </si>
  <si>
    <t>Dívida ao Eurosistema e ao Banco de Portugal</t>
  </si>
  <si>
    <t>Títulos de dívida de elevada liquidez</t>
  </si>
  <si>
    <t>Depósitos</t>
  </si>
  <si>
    <t>Total activos de elevada liquidez</t>
  </si>
  <si>
    <t>Dívida sénior</t>
  </si>
  <si>
    <t>Empréstimos</t>
  </si>
  <si>
    <t>Dívida subordinada</t>
  </si>
  <si>
    <t>Outros activos de baixa liquidez</t>
  </si>
  <si>
    <t>Capitais próprios</t>
  </si>
  <si>
    <t>Total activos líquidos</t>
  </si>
  <si>
    <t>Total passivos</t>
  </si>
  <si>
    <t>Ativos líquidos</t>
  </si>
  <si>
    <t>a)</t>
  </si>
  <si>
    <t>(y-yp)/yp=-1,6%</t>
  </si>
  <si>
    <t>yp=y/(100%-1,6%)</t>
  </si>
  <si>
    <t>y/yp=100%-1,6%</t>
  </si>
  <si>
    <t>yp=</t>
  </si>
  <si>
    <t>b)</t>
  </si>
  <si>
    <t>c)</t>
  </si>
  <si>
    <t>d)</t>
  </si>
  <si>
    <t>i=</t>
  </si>
  <si>
    <t>e)</t>
  </si>
  <si>
    <t xml:space="preserve">A resposta do BC afigura-se desproporcional. A taxa de inflação aumenta 2 p.p. </t>
  </si>
  <si>
    <t>mas a taxa de juro de referência aumenta 3.4 p.p.</t>
  </si>
  <si>
    <t>O Banco Central não seria capaz de responder adequadamente a taxas de inflação negativas</t>
  </si>
  <si>
    <t>porque com estes níveis de taxas de juro as empresas e famílias preferem guardar dinheiro</t>
  </si>
  <si>
    <t>na forma de moeda em vez de depósitos bancários. O Banco Central teria de pagar uma</t>
  </si>
  <si>
    <t>A política monetária convencional não é eficaz com taxas de inflação negativas</t>
  </si>
  <si>
    <t>Política Económica</t>
  </si>
  <si>
    <t>2020/2021
Ricardo Cabral
ISEG</t>
  </si>
  <si>
    <t>Exercício sobre sustentabilidade da dívida</t>
  </si>
  <si>
    <t>Saldo orçamental primário (em % do PIB)</t>
  </si>
  <si>
    <t>Taxa de juro implicita da dívida</t>
  </si>
  <si>
    <t>Taxa de crescimento nominal do PIB</t>
  </si>
  <si>
    <t>Coluna1</t>
  </si>
  <si>
    <t>Coluna2</t>
  </si>
  <si>
    <t>Coluna3</t>
  </si>
  <si>
    <t>Coluna4</t>
  </si>
  <si>
    <t>PIB nominal (milhares de M de €)</t>
  </si>
  <si>
    <t>Défice público (milhares de M €)</t>
  </si>
  <si>
    <t>Dívida (milhares de M €)</t>
  </si>
  <si>
    <t>Dívida pública (em % do PIB)</t>
  </si>
  <si>
    <t>Taxa de juro implícita</t>
  </si>
  <si>
    <t>Despesa com juros (milhares de M €)</t>
  </si>
  <si>
    <t>Saldo primário (milhares de M €)</t>
  </si>
  <si>
    <t>Saldo orçamental (em % do PIB)</t>
  </si>
  <si>
    <t>Despesa com juros (em % do PIB)</t>
  </si>
  <si>
    <t>5.</t>
  </si>
  <si>
    <t>c</t>
  </si>
  <si>
    <t>p</t>
  </si>
  <si>
    <t>G</t>
  </si>
  <si>
    <t>pelos decisores de política económica para influenciar a variável objetivo</t>
  </si>
  <si>
    <t>Resolvem-se a segunda e terceira equações em ordem à variável objetivo, isto é, em ordem ao emprego</t>
  </si>
  <si>
    <t xml:space="preserve">Posteriormente, é necessário identificar os instrumentos que podem ser alterados </t>
  </si>
  <si>
    <t>Se, por hipótese o investimento privado não depende da taxa de juro e</t>
  </si>
  <si>
    <t>então</t>
  </si>
  <si>
    <t>i=1,3%+1,5%+0,7*(1,3-2%)</t>
  </si>
  <si>
    <t>i=3,3%+1,5%+0,7*(3,3%-2%)</t>
  </si>
  <si>
    <t>y2020=y2019*(100%-10%)</t>
  </si>
  <si>
    <t>yp2020=yp2019*(100%-2%)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</si>
  <si>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=-1,5%</t>
    </r>
  </si>
  <si>
    <t>y2020=</t>
  </si>
  <si>
    <t>yp2020=</t>
  </si>
  <si>
    <t>i=-1,5%+1,5%+0,5*(-1,5%-2%)+(182-201,6/201,6)</t>
  </si>
  <si>
    <t>i=1,3%+1,5%+0,5*(1,3%-2%)+0,5*(-1,6%)</t>
  </si>
  <si>
    <t>taxa de juro de 6,6%% a bancos que lhe solicitassem empréstimos.</t>
  </si>
  <si>
    <t>d) Banco Central com mandato único como na alínea c)</t>
  </si>
  <si>
    <t>défice público=-(saldo primário-despesa com juros)</t>
  </si>
  <si>
    <t>défice público= - saldo orçamental</t>
  </si>
  <si>
    <t>saldo orçamental=saldo primário- despesa com juros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</si>
  <si>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</si>
  <si>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</si>
  <si>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</si>
  <si>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</si>
  <si>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</si>
  <si>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</si>
  <si>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</si>
  <si>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</si>
  <si>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</si>
  <si>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Coluna14</t>
  </si>
  <si>
    <t>Coluna15</t>
  </si>
  <si>
    <t>Coluna16</t>
  </si>
  <si>
    <t>Coluna17</t>
  </si>
  <si>
    <t>Coluna18</t>
  </si>
  <si>
    <t>Coluna19</t>
  </si>
  <si>
    <t>Coluna20</t>
  </si>
  <si>
    <t>Coluna21</t>
  </si>
  <si>
    <t>Coluna22</t>
  </si>
  <si>
    <t>Coluna23</t>
  </si>
  <si>
    <t>Coluna24</t>
  </si>
  <si>
    <t>Coluna25</t>
  </si>
  <si>
    <t>Coluna26</t>
  </si>
  <si>
    <t>Coluna27</t>
  </si>
  <si>
    <t>Coluna28</t>
  </si>
  <si>
    <t>Coluna29</t>
  </si>
  <si>
    <t>Coluna30</t>
  </si>
  <si>
    <t>Coluna31</t>
  </si>
  <si>
    <t>Coluna32</t>
  </si>
  <si>
    <t>Coluna33</t>
  </si>
  <si>
    <t>Coluna34</t>
  </si>
  <si>
    <t>Coluna35</t>
  </si>
  <si>
    <t>Coluna36</t>
  </si>
  <si>
    <t>Coluna37</t>
  </si>
  <si>
    <t>Coluna38</t>
  </si>
  <si>
    <t>Coluna39</t>
  </si>
  <si>
    <t>Coluna40</t>
  </si>
  <si>
    <t>Coluna41</t>
  </si>
  <si>
    <t>Coluna42</t>
  </si>
  <si>
    <t>Coluna43</t>
  </si>
  <si>
    <t>Coluna44</t>
  </si>
  <si>
    <t>Coluna45</t>
  </si>
  <si>
    <t>Coluna46</t>
  </si>
  <si>
    <t>Coluna47</t>
  </si>
  <si>
    <t>Coluna48</t>
  </si>
  <si>
    <t>Coluna49</t>
  </si>
  <si>
    <t>Coluna50</t>
  </si>
  <si>
    <t>Coluna51</t>
  </si>
  <si>
    <t>Coluna52</t>
  </si>
  <si>
    <t>Coluna53</t>
  </si>
  <si>
    <t>Coluna54</t>
  </si>
  <si>
    <t>Coluna55</t>
  </si>
  <si>
    <t>Coluna56</t>
  </si>
  <si>
    <t>Coluna57</t>
  </si>
  <si>
    <t>Coluna58</t>
  </si>
  <si>
    <t>Coluna59</t>
  </si>
  <si>
    <t>Coluna60</t>
  </si>
  <si>
    <t>Coluna61</t>
  </si>
  <si>
    <t>Coluna62</t>
  </si>
  <si>
    <t>Coluna63</t>
  </si>
  <si>
    <t>Coluna64</t>
  </si>
  <si>
    <t>Coluna65</t>
  </si>
  <si>
    <t>Coluna66</t>
  </si>
  <si>
    <t>Coluna67</t>
  </si>
  <si>
    <t>Coluna68</t>
  </si>
  <si>
    <t>Coluna69</t>
  </si>
  <si>
    <t>Coluna70</t>
  </si>
  <si>
    <t>Coluna71</t>
  </si>
  <si>
    <t>Coluna72</t>
  </si>
  <si>
    <t>Coluna73</t>
  </si>
  <si>
    <t>Coluna74</t>
  </si>
  <si>
    <t>Coluna75</t>
  </si>
  <si>
    <t>Coluna76</t>
  </si>
  <si>
    <t>Coluna77</t>
  </si>
  <si>
    <t>Coluna78</t>
  </si>
  <si>
    <t>Coluna79</t>
  </si>
  <si>
    <t>Coluna80</t>
  </si>
  <si>
    <t>Coluna81</t>
  </si>
  <si>
    <t>Coluna82</t>
  </si>
  <si>
    <t>Coluna83</t>
  </si>
  <si>
    <t>Coluna84</t>
  </si>
  <si>
    <t>Coluna85</t>
  </si>
  <si>
    <t>Coluna86</t>
  </si>
  <si>
    <t>Coluna87</t>
  </si>
  <si>
    <t>Coluna88</t>
  </si>
  <si>
    <t>Coluna89</t>
  </si>
  <si>
    <t>Coluna90</t>
  </si>
  <si>
    <t>Coluna91</t>
  </si>
  <si>
    <t>Coluna92</t>
  </si>
  <si>
    <t>Coluna93</t>
  </si>
  <si>
    <t>Coluna94</t>
  </si>
  <si>
    <t>Coluna95</t>
  </si>
  <si>
    <t>Coluna96</t>
  </si>
  <si>
    <t>Coluna97</t>
  </si>
  <si>
    <t>Coluna98</t>
  </si>
  <si>
    <t>Coluna99</t>
  </si>
  <si>
    <t>Coluna100</t>
  </si>
  <si>
    <t>Coluna101</t>
  </si>
  <si>
    <t>Coluna102</t>
  </si>
  <si>
    <t>Coluna103</t>
  </si>
  <si>
    <t>Coluna104</t>
  </si>
  <si>
    <t>Coluna105</t>
  </si>
  <si>
    <t>Coluna106</t>
  </si>
  <si>
    <t>Coluna107</t>
  </si>
  <si>
    <t>Coluna108</t>
  </si>
  <si>
    <t>Coluna109</t>
  </si>
  <si>
    <t>Coluna110</t>
  </si>
  <si>
    <t>Coluna111</t>
  </si>
  <si>
    <t>Coluna112</t>
  </si>
  <si>
    <t>Coluna113</t>
  </si>
  <si>
    <t>Coluna114</t>
  </si>
  <si>
    <t>Coluna115</t>
  </si>
  <si>
    <t>Coluna116</t>
  </si>
  <si>
    <t>Coluna117</t>
  </si>
  <si>
    <t>Coluna118</t>
  </si>
  <si>
    <t>Coluna119</t>
  </si>
  <si>
    <t>Coluna120</t>
  </si>
  <si>
    <t>Coluna121</t>
  </si>
  <si>
    <t>Coluna122</t>
  </si>
  <si>
    <t>Coluna123</t>
  </si>
  <si>
    <t>Coluna124</t>
  </si>
  <si>
    <t>Coluna125</t>
  </si>
  <si>
    <t>Coluna126</t>
  </si>
  <si>
    <t>Coluna127</t>
  </si>
  <si>
    <t>Coluna128</t>
  </si>
  <si>
    <t>Coluna129</t>
  </si>
  <si>
    <t>Coluna130</t>
  </si>
  <si>
    <t>Coluna131</t>
  </si>
  <si>
    <t>Coluna132</t>
  </si>
  <si>
    <t>Coluna133</t>
  </si>
  <si>
    <t>Coluna134</t>
  </si>
  <si>
    <t>Coluna135</t>
  </si>
  <si>
    <t>Coluna136</t>
  </si>
  <si>
    <t>Coluna137</t>
  </si>
  <si>
    <t>Coluna138</t>
  </si>
  <si>
    <t>Coluna139</t>
  </si>
  <si>
    <t>Coluna140</t>
  </si>
  <si>
    <t>Coluna141</t>
  </si>
  <si>
    <t>Coluna142</t>
  </si>
  <si>
    <t>Coluna143</t>
  </si>
  <si>
    <t>Coluna144</t>
  </si>
  <si>
    <t>Coluna145</t>
  </si>
  <si>
    <t>Coluna146</t>
  </si>
  <si>
    <t>Coluna147</t>
  </si>
  <si>
    <t>Coluna148</t>
  </si>
  <si>
    <t>Coluna149</t>
  </si>
  <si>
    <t>Coluna150</t>
  </si>
  <si>
    <t>Coluna151</t>
  </si>
  <si>
    <t>Coluna152</t>
  </si>
  <si>
    <t>Coluna153</t>
  </si>
  <si>
    <t>Coluna154</t>
  </si>
  <si>
    <t>Coluna155</t>
  </si>
  <si>
    <t>Coluna156</t>
  </si>
  <si>
    <t>Coluna157</t>
  </si>
  <si>
    <t>Coluna158</t>
  </si>
  <si>
    <t>Coluna159</t>
  </si>
  <si>
    <t>Coluna160</t>
  </si>
  <si>
    <t>Coluna161</t>
  </si>
  <si>
    <t>Coluna162</t>
  </si>
  <si>
    <t>Coluna163</t>
  </si>
  <si>
    <t>Coluna164</t>
  </si>
  <si>
    <t>Coluna165</t>
  </si>
  <si>
    <t>Coluna166</t>
  </si>
  <si>
    <t>Coluna167</t>
  </si>
  <si>
    <t>Coluna168</t>
  </si>
  <si>
    <t>Coluna169</t>
  </si>
  <si>
    <t>Coluna170</t>
  </si>
  <si>
    <t>Coluna171</t>
  </si>
  <si>
    <t>Coluna172</t>
  </si>
  <si>
    <t>Coluna173</t>
  </si>
  <si>
    <t>Coluna174</t>
  </si>
  <si>
    <t>Coluna175</t>
  </si>
  <si>
    <t>Coluna176</t>
  </si>
  <si>
    <t>Coluna177</t>
  </si>
  <si>
    <t>Coluna178</t>
  </si>
  <si>
    <t>Coluna179</t>
  </si>
  <si>
    <t>Coluna180</t>
  </si>
  <si>
    <t>Coluna181</t>
  </si>
  <si>
    <t>Coluna182</t>
  </si>
  <si>
    <t>Coluna183</t>
  </si>
  <si>
    <t>Coluna184</t>
  </si>
  <si>
    <t>Coluna185</t>
  </si>
  <si>
    <t>Coluna186</t>
  </si>
  <si>
    <t>Coluna187</t>
  </si>
  <si>
    <t>Coluna188</t>
  </si>
  <si>
    <t>Coluna189</t>
  </si>
  <si>
    <t>Coluna190</t>
  </si>
  <si>
    <t>Coluna191</t>
  </si>
  <si>
    <t>Coluna192</t>
  </si>
  <si>
    <t>Coluna193</t>
  </si>
  <si>
    <t>Coluna194</t>
  </si>
  <si>
    <t>Coluna195</t>
  </si>
  <si>
    <t>Coluna196</t>
  </si>
  <si>
    <t>Coluna197</t>
  </si>
  <si>
    <t>Coluna198</t>
  </si>
  <si>
    <t>Coluna199</t>
  </si>
  <si>
    <t>Coluna200</t>
  </si>
  <si>
    <t>Coluna201</t>
  </si>
  <si>
    <t>Coluna202</t>
  </si>
  <si>
    <t>Coluna203</t>
  </si>
  <si>
    <t>Coluna204</t>
  </si>
  <si>
    <t>Coluna205</t>
  </si>
  <si>
    <t>Coluna206</t>
  </si>
  <si>
    <t>Coluna207</t>
  </si>
  <si>
    <t>Coluna208</t>
  </si>
  <si>
    <t>Coluna209</t>
  </si>
  <si>
    <t>Coluna210</t>
  </si>
  <si>
    <t>Coluna211</t>
  </si>
  <si>
    <t>Coluna212</t>
  </si>
  <si>
    <t>Coluna213</t>
  </si>
  <si>
    <t>Coluna214</t>
  </si>
  <si>
    <t>Coluna215</t>
  </si>
  <si>
    <t>Coluna216</t>
  </si>
  <si>
    <t>Coluna217</t>
  </si>
  <si>
    <t>Coluna218</t>
  </si>
  <si>
    <t>Coluna219</t>
  </si>
  <si>
    <t>Coluna220</t>
  </si>
  <si>
    <t>Coluna221</t>
  </si>
  <si>
    <t>Coluna222</t>
  </si>
  <si>
    <t>Coluna223</t>
  </si>
  <si>
    <t>Coluna224</t>
  </si>
  <si>
    <t>Coluna225</t>
  </si>
  <si>
    <t>Coluna226</t>
  </si>
  <si>
    <t>Coluna227</t>
  </si>
  <si>
    <t>Coluna228</t>
  </si>
  <si>
    <t>Coluna229</t>
  </si>
  <si>
    <t>Coluna230</t>
  </si>
  <si>
    <t>Coluna231</t>
  </si>
  <si>
    <t>Coluna232</t>
  </si>
  <si>
    <t>Coluna233</t>
  </si>
  <si>
    <t>Coluna234</t>
  </si>
  <si>
    <t>Coluna235</t>
  </si>
  <si>
    <t>RWA (ativos líquidos totais ponderados pelo risco)</t>
  </si>
  <si>
    <t>CET1</t>
  </si>
  <si>
    <t>A seguir À fuga de depósitos</t>
  </si>
  <si>
    <t>D+DS=1550</t>
  </si>
  <si>
    <t>D=1,5*DS</t>
  </si>
  <si>
    <t>2,5DS=1550</t>
  </si>
  <si>
    <t>DS=620, D=1,5DS=930</t>
  </si>
  <si>
    <t>Dep+D=TA-K-DS-DE</t>
  </si>
  <si>
    <t>Dep+D=8725-700-1700</t>
  </si>
  <si>
    <t>Dep0+D0=8450+930</t>
  </si>
  <si>
    <t>haircut=100%-6325/9380</t>
  </si>
  <si>
    <t>Depósitos no BoA ($ mil milhões)</t>
  </si>
  <si>
    <t>Empresa A</t>
  </si>
  <si>
    <t>Empresa A t=0</t>
  </si>
  <si>
    <t>Empresa A t=1</t>
  </si>
  <si>
    <t>1€=$1,2</t>
  </si>
  <si>
    <t>mil milhões de euros=1,2 mil milhões de dólares</t>
  </si>
  <si>
    <t>Bank of America t=0</t>
  </si>
  <si>
    <t>Cash and cash equivalents (junto da FED, $ mil milhões)</t>
  </si>
  <si>
    <t>Cash and cash equivalents (junto da Eurosistema, € mil milhões)</t>
  </si>
  <si>
    <t>Bank of America t=1</t>
  </si>
  <si>
    <t>Depósitos de clientes ($ mil milhões)</t>
  </si>
  <si>
    <t>Depósitos de clientes (€ mil milhões)</t>
  </si>
  <si>
    <t>Eurosistema t=1</t>
  </si>
  <si>
    <t>Depósitos de bancos comerciais (€ mil milhões)</t>
  </si>
  <si>
    <t>BoA</t>
  </si>
  <si>
    <t>DB</t>
  </si>
  <si>
    <t>Eurosistema t=0</t>
  </si>
  <si>
    <t>Deutsche Bank t=0</t>
  </si>
  <si>
    <t>Empresa B</t>
  </si>
  <si>
    <t>Deutsche Bank t=1</t>
  </si>
  <si>
    <t>Quadro 2</t>
  </si>
  <si>
    <t>Quadro 3. Balanço do Banco A após fuga de depósitos e perdas de 40% (milhões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</si>
</sst>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8"/>
      <color theme="3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1"/>
      <scheme val="major"/>
    </font>
    <font>
      <b/>
      <sz val="12"/>
      <name val="Calibri Light"/>
      <family val="1"/>
      <scheme val="major"/>
    </font>
    <font>
      <sz val="12"/>
      <color theme="0"/>
      <name val="Calibri Light"/>
      <family val="1"/>
      <scheme val="major"/>
    </font>
    <font>
      <b/>
      <sz val="13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Lucida Sans Unicode"/>
      <family val="2"/>
    </font>
    <font>
      <i/>
      <sz val="11"/>
      <color theme="1"/>
      <name val="Lucida Sans Unicode"/>
      <family val="2"/>
    </font>
    <font>
      <i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  <font>
      <sz val="9"/>
      <color theme="1"/>
      <name val="Lucida Sans Unicode"/>
      <family val="2"/>
    </font>
    <font>
      <sz val="8"/>
      <name val="Calibri"/>
      <family val="2"/>
      <scheme val="minor"/>
    </font>
    <font>
      <sz val="12"/>
      <color theme="4"/>
      <name val="Calibri Light"/>
      <family val="1"/>
      <scheme val="major"/>
    </font>
    <font>
      <sz val="12"/>
      <color rgb="FFFF0000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164" fontId="7" fillId="3" borderId="8" xfId="0" quotePrefix="1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64" fontId="7" fillId="3" borderId="11" xfId="0" quotePrefix="1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1" fontId="8" fillId="3" borderId="10" xfId="0" applyNumberFormat="1" applyFont="1" applyFill="1" applyBorder="1" applyAlignment="1">
      <alignment horizontal="center" vertical="center"/>
    </xf>
    <xf numFmtId="164" fontId="8" fillId="3" borderId="11" xfId="0" quotePrefix="1" applyNumberFormat="1" applyFont="1" applyFill="1" applyBorder="1" applyAlignment="1">
      <alignment horizontal="center" vertical="center"/>
    </xf>
    <xf numFmtId="164" fontId="7" fillId="3" borderId="12" xfId="0" quotePrefix="1" applyNumberFormat="1" applyFont="1" applyFill="1" applyBorder="1" applyAlignment="1">
      <alignment horizontal="center"/>
    </xf>
    <xf numFmtId="164" fontId="7" fillId="3" borderId="11" xfId="0" quotePrefix="1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right" vertical="center"/>
    </xf>
    <xf numFmtId="0" fontId="0" fillId="0" borderId="0" xfId="0" applyBorder="1"/>
    <xf numFmtId="0" fontId="9" fillId="3" borderId="6" xfId="0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1" fontId="11" fillId="0" borderId="15" xfId="0" applyNumberFormat="1" applyFont="1" applyBorder="1" applyAlignment="1">
      <alignment horizontal="center" vertical="center"/>
    </xf>
    <xf numFmtId="1" fontId="11" fillId="3" borderId="16" xfId="0" applyNumberFormat="1" applyFont="1" applyFill="1" applyBorder="1" applyAlignment="1">
      <alignment horizontal="center"/>
    </xf>
    <xf numFmtId="1" fontId="11" fillId="3" borderId="17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right" vertical="center"/>
    </xf>
    <xf numFmtId="1" fontId="0" fillId="0" borderId="0" xfId="0" applyNumberFormat="1"/>
    <xf numFmtId="164" fontId="0" fillId="0" borderId="0" xfId="1" applyNumberFormat="1" applyFont="1"/>
    <xf numFmtId="9" fontId="0" fillId="0" borderId="0" xfId="0" applyNumberFormat="1"/>
    <xf numFmtId="10" fontId="0" fillId="0" borderId="0" xfId="0" applyNumberFormat="1"/>
    <xf numFmtId="0" fontId="13" fillId="0" borderId="0" xfId="0" applyFont="1"/>
    <xf numFmtId="164" fontId="0" fillId="0" borderId="0" xfId="0" applyNumberFormat="1"/>
    <xf numFmtId="0" fontId="12" fillId="0" borderId="0" xfId="0" applyFont="1"/>
    <xf numFmtId="1" fontId="12" fillId="0" borderId="0" xfId="0" applyNumberFormat="1" applyFont="1"/>
    <xf numFmtId="165" fontId="0" fillId="0" borderId="0" xfId="0" applyNumberFormat="1"/>
    <xf numFmtId="164" fontId="12" fillId="0" borderId="0" xfId="1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10" fontId="0" fillId="0" borderId="0" xfId="1" applyNumberFormat="1" applyFont="1"/>
    <xf numFmtId="0" fontId="20" fillId="0" borderId="0" xfId="0" applyFont="1"/>
    <xf numFmtId="164" fontId="0" fillId="4" borderId="0" xfId="0" applyNumberFormat="1" applyFill="1"/>
    <xf numFmtId="165" fontId="0" fillId="0" borderId="0" xfId="1" applyNumberFormat="1" applyFont="1"/>
    <xf numFmtId="0" fontId="10" fillId="2" borderId="0" xfId="0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/>
    </xf>
    <xf numFmtId="1" fontId="22" fillId="3" borderId="12" xfId="0" applyNumberFormat="1" applyFont="1" applyFill="1" applyBorder="1" applyAlignment="1">
      <alignment horizontal="center"/>
    </xf>
    <xf numFmtId="1" fontId="22" fillId="3" borderId="12" xfId="0" quotePrefix="1" applyNumberFormat="1" applyFont="1" applyFill="1" applyBorder="1" applyAlignment="1">
      <alignment horizontal="center"/>
    </xf>
    <xf numFmtId="1" fontId="23" fillId="3" borderId="12" xfId="0" quotePrefix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vertical="center"/>
    </xf>
  </cellXfs>
  <cellStyles count="3">
    <cellStyle name="Normal" xfId="0" builtinId="0"/>
    <cellStyle name="Percentagem" xfId="1" builtinId="5"/>
    <cellStyle name="Title 2" xfId="2" xr:uid="{2511031B-820B-4352-835B-4D55F5042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customXml" Target="../ink/ink9.xml"/><Relationship Id="rId3" Type="http://schemas.openxmlformats.org/officeDocument/2006/relationships/customXml" Target="../ink/ink1.xml"/><Relationship Id="rId7" Type="http://schemas.openxmlformats.org/officeDocument/2006/relationships/customXml" Target="../ink/ink3.xml"/><Relationship Id="rId12" Type="http://schemas.openxmlformats.org/officeDocument/2006/relationships/customXml" Target="../ink/ink8.xml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6.png"/><Relationship Id="rId11" Type="http://schemas.openxmlformats.org/officeDocument/2006/relationships/customXml" Target="../ink/ink7.xml"/><Relationship Id="rId5" Type="http://schemas.openxmlformats.org/officeDocument/2006/relationships/customXml" Target="../ink/ink2.xml"/><Relationship Id="rId10" Type="http://schemas.openxmlformats.org/officeDocument/2006/relationships/customXml" Target="../ink/ink6.xml"/><Relationship Id="rId4" Type="http://schemas.openxmlformats.org/officeDocument/2006/relationships/image" Target="../media/image5.png"/><Relationship Id="rId9" Type="http://schemas.openxmlformats.org/officeDocument/2006/relationships/customXml" Target="../ink/ink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ustomXml" Target="../ink/ink16.xml"/><Relationship Id="rId13" Type="http://schemas.openxmlformats.org/officeDocument/2006/relationships/customXml" Target="../ink/ink21.xml"/><Relationship Id="rId3" Type="http://schemas.openxmlformats.org/officeDocument/2006/relationships/customXml" Target="../ink/ink11.xml"/><Relationship Id="rId7" Type="http://schemas.openxmlformats.org/officeDocument/2006/relationships/customXml" Target="../ink/ink15.xml"/><Relationship Id="rId12" Type="http://schemas.openxmlformats.org/officeDocument/2006/relationships/customXml" Target="../ink/ink20.xml"/><Relationship Id="rId2" Type="http://schemas.openxmlformats.org/officeDocument/2006/relationships/image" Target="../media/image6.png"/><Relationship Id="rId1" Type="http://schemas.openxmlformats.org/officeDocument/2006/relationships/customXml" Target="../ink/ink10.xml"/><Relationship Id="rId6" Type="http://schemas.openxmlformats.org/officeDocument/2006/relationships/customXml" Target="../ink/ink14.xml"/><Relationship Id="rId11" Type="http://schemas.openxmlformats.org/officeDocument/2006/relationships/customXml" Target="../ink/ink19.xml"/><Relationship Id="rId5" Type="http://schemas.openxmlformats.org/officeDocument/2006/relationships/customXml" Target="../ink/ink13.xml"/><Relationship Id="rId10" Type="http://schemas.openxmlformats.org/officeDocument/2006/relationships/customXml" Target="../ink/ink18.xml"/><Relationship Id="rId4" Type="http://schemas.openxmlformats.org/officeDocument/2006/relationships/customXml" Target="../ink/ink12.xml"/><Relationship Id="rId9" Type="http://schemas.openxmlformats.org/officeDocument/2006/relationships/customXml" Target="../ink/ink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ustomXml" Target="../ink/ink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ustomXml" Target="../ink/ink29.xml"/><Relationship Id="rId13" Type="http://schemas.openxmlformats.org/officeDocument/2006/relationships/customXml" Target="../ink/ink34.xml"/><Relationship Id="rId3" Type="http://schemas.openxmlformats.org/officeDocument/2006/relationships/customXml" Target="../ink/ink24.xml"/><Relationship Id="rId7" Type="http://schemas.openxmlformats.org/officeDocument/2006/relationships/customXml" Target="../ink/ink28.xml"/><Relationship Id="rId12" Type="http://schemas.openxmlformats.org/officeDocument/2006/relationships/customXml" Target="../ink/ink33.xml"/><Relationship Id="rId2" Type="http://schemas.openxmlformats.org/officeDocument/2006/relationships/image" Target="../media/image6.png"/><Relationship Id="rId1" Type="http://schemas.openxmlformats.org/officeDocument/2006/relationships/customXml" Target="../ink/ink23.xml"/><Relationship Id="rId6" Type="http://schemas.openxmlformats.org/officeDocument/2006/relationships/customXml" Target="../ink/ink27.xml"/><Relationship Id="rId11" Type="http://schemas.openxmlformats.org/officeDocument/2006/relationships/customXml" Target="../ink/ink32.xml"/><Relationship Id="rId5" Type="http://schemas.openxmlformats.org/officeDocument/2006/relationships/customXml" Target="../ink/ink26.xml"/><Relationship Id="rId10" Type="http://schemas.openxmlformats.org/officeDocument/2006/relationships/customXml" Target="../ink/ink31.xml"/><Relationship Id="rId4" Type="http://schemas.openxmlformats.org/officeDocument/2006/relationships/customXml" Target="../ink/ink25.xml"/><Relationship Id="rId9" Type="http://schemas.openxmlformats.org/officeDocument/2006/relationships/customXml" Target="../ink/ink30.xml"/><Relationship Id="rId14" Type="http://schemas.openxmlformats.org/officeDocument/2006/relationships/customXml" Target="../ink/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480488</xdr:colOff>
      <xdr:row>1</xdr:row>
      <xdr:rowOff>148590</xdr:rowOff>
    </xdr:from>
    <xdr:to>
      <xdr:col>20</xdr:col>
      <xdr:colOff>201930</xdr:colOff>
      <xdr:row>21</xdr:row>
      <xdr:rowOff>99060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176D5E-B57C-4025-919B-0B4E473C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528" y="331470"/>
          <a:ext cx="4202002" cy="3608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21</xdr:row>
      <xdr:rowOff>0</xdr:rowOff>
    </xdr:from>
    <xdr:ext cx="1263295" cy="191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9AF38C77-7261-4ADD-8416-CB44FFF23491}"/>
                </a:ext>
              </a:extLst>
            </xdr:cNvPr>
            <xdr:cNvSpPr txBox="1"/>
          </xdr:nvSpPr>
          <xdr:spPr>
            <a:xfrm>
              <a:off x="1280160" y="1463040"/>
              <a:ext cx="1263295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 panose="02040503050406030204" pitchFamily="18" charset="0"/>
                      </a:rPr>
                      <m:t>𝐺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  <m:d>
                          <m:d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</m:e>
                        </m:d>
                        <m:acc>
                          <m:accPr>
                            <m:chr m:val="̅"/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</m:t>
                            </m:r>
                          </m:e>
                        </m:acc>
                      </m:e>
                    </m:d>
                    <m:r>
                      <a:rPr lang="pt-PT" sz="1100" b="0" i="1">
                        <a:latin typeface="Cambria Math" panose="02040503050406030204" pitchFamily="18" charset="0"/>
                      </a:rPr>
                      <m:t>−</m:t>
                    </m:r>
                    <m:acc>
                      <m:accPr>
                        <m:chr m:val="̅"/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9AF38C77-7261-4ADD-8416-CB44FFF23491}"/>
                </a:ext>
              </a:extLst>
            </xdr:cNvPr>
            <xdr:cNvSpPr txBox="1"/>
          </xdr:nvSpPr>
          <xdr:spPr>
            <a:xfrm>
              <a:off x="1280160" y="1463040"/>
              <a:ext cx="1263295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𝐺=[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𝜋(1−𝑐) 𝑁 ̅ ]</a:t>
              </a:r>
              <a:r>
                <a:rPr lang="pt-PT" sz="1100" b="0" i="0">
                  <a:latin typeface="Cambria Math" panose="02040503050406030204" pitchFamily="18" charset="0"/>
                </a:rPr>
                <a:t>−𝐼 ̅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</xdr:col>
      <xdr:colOff>628650</xdr:colOff>
      <xdr:row>25</xdr:row>
      <xdr:rowOff>7620</xdr:rowOff>
    </xdr:from>
    <xdr:ext cx="138628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AC106F20-28F4-4FF6-AA21-F2AD5542AAE0}"/>
                </a:ext>
              </a:extLst>
            </xdr:cNvPr>
            <xdr:cNvSpPr txBox="1"/>
          </xdr:nvSpPr>
          <xdr:spPr>
            <a:xfrm>
              <a:off x="3829050" y="2933700"/>
              <a:ext cx="138628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</m:acc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AC106F20-28F4-4FF6-AA21-F2AD5542AAE0}"/>
                </a:ext>
              </a:extLst>
            </xdr:cNvPr>
            <xdr:cNvSpPr txBox="1"/>
          </xdr:nvSpPr>
          <xdr:spPr>
            <a:xfrm>
              <a:off x="3829050" y="2933700"/>
              <a:ext cx="138628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𝑁 ̅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28</xdr:row>
      <xdr:rowOff>0</xdr:rowOff>
    </xdr:from>
    <xdr:ext cx="8983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9621CDE3-ADC7-4285-8B8C-D951C8EA1ECE}"/>
                </a:ext>
              </a:extLst>
            </xdr:cNvPr>
            <xdr:cNvSpPr txBox="1"/>
          </xdr:nvSpPr>
          <xdr:spPr>
            <a:xfrm>
              <a:off x="3840480" y="3478530"/>
              <a:ext cx="8983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9621CDE3-ADC7-4285-8B8C-D951C8EA1ECE}"/>
                </a:ext>
              </a:extLst>
            </xdr:cNvPr>
            <xdr:cNvSpPr txBox="1"/>
          </xdr:nvSpPr>
          <xdr:spPr>
            <a:xfrm>
              <a:off x="3840480" y="3478530"/>
              <a:ext cx="8983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𝐼 ̅</a:t>
              </a:r>
              <a:endParaRPr lang="pt-PT" sz="1100"/>
            </a:p>
          </xdr:txBody>
        </xdr:sp>
      </mc:Fallback>
    </mc:AlternateContent>
    <xdr:clientData/>
  </xdr:oneCellAnchor>
  <xdr:twoCellAnchor>
    <xdr:from>
      <xdr:col>2</xdr:col>
      <xdr:colOff>285750</xdr:colOff>
      <xdr:row>5</xdr:row>
      <xdr:rowOff>91440</xdr:rowOff>
    </xdr:from>
    <xdr:to>
      <xdr:col>5</xdr:col>
      <xdr:colOff>614141</xdr:colOff>
      <xdr:row>8</xdr:row>
      <xdr:rowOff>110328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3">
              <a:extLst>
                <a:ext uri="{FF2B5EF4-FFF2-40B4-BE49-F238E27FC236}">
                  <a16:creationId xmlns:a16="http://schemas.microsoft.com/office/drawing/2014/main" id="{2A7B50B1-0EAD-44DC-B128-04D4710A9D11}"/>
                </a:ext>
              </a:extLst>
            </xdr:cNvPr>
            <xdr:cNvSpPr txBox="1"/>
          </xdr:nvSpPr>
          <xdr:spPr>
            <a:xfrm>
              <a:off x="1565910" y="1005840"/>
              <a:ext cx="2248631" cy="5675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𝑁</m:t>
                    </m:r>
                    <m:r>
                      <a:rPr lang="pt-P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sym typeface="Symbol" panose="05050102010706020507" pitchFamily="18" charset="2"/>
                          </a:rPr>
                          <m:t></m:t>
                        </m:r>
                      </m:den>
                    </m:f>
                    <m:r>
                      <a:rPr lang="el-GR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pt-P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sym typeface="Symbol" panose="05050102010706020507" pitchFamily="18" charset="2"/>
                          </a:rPr>
                          <m:t>(1−</m:t>
                        </m:r>
                        <m: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sym typeface="Symbol" panose="05050102010706020507" pitchFamily="18" charset="2"/>
                          </a:rPr>
                          <m:t>𝑐</m:t>
                        </m:r>
                        <m: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sym typeface="Symbol" panose="05050102010706020507" pitchFamily="18" charset="2"/>
                          </a:rPr>
                          <m:t>)</m:t>
                        </m:r>
                      </m:den>
                    </m:f>
                    <m:r>
                      <a:rPr lang="pt-P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pt-PT" sz="1200">
                <a:ea typeface="Cambria Math" panose="02040503050406030204" pitchFamily="18" charset="0"/>
              </a:endParaRPr>
            </a:p>
            <a:p>
              <a:endParaRPr lang="pt-PT" sz="1200" b="0"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6" name="CaixaDeTexto 3">
              <a:extLst>
                <a:ext uri="{FF2B5EF4-FFF2-40B4-BE49-F238E27FC236}">
                  <a16:creationId xmlns:a16="http://schemas.microsoft.com/office/drawing/2014/main" id="{2A7B50B1-0EAD-44DC-B128-04D4710A9D11}"/>
                </a:ext>
              </a:extLst>
            </xdr:cNvPr>
            <xdr:cNvSpPr txBox="1"/>
          </xdr:nvSpPr>
          <xdr:spPr>
            <a:xfrm>
              <a:off x="1565910" y="1005840"/>
              <a:ext cx="2248631" cy="5675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𝑁=1/</a:t>
              </a:r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  <a:sym typeface="Symbol" panose="05050102010706020507" pitchFamily="18" charset="2"/>
                </a:rPr>
                <a:t>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pt-P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1/(</a:t>
              </a:r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  <a:sym typeface="Symbol" panose="05050102010706020507" pitchFamily="18" charset="2"/>
                </a:rPr>
                <a:t>(1−𝑐)) </a:t>
              </a:r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𝐴</a:t>
              </a:r>
              <a:endParaRPr lang="pt-PT" sz="1200">
                <a:ea typeface="Cambria Math" panose="02040503050406030204" pitchFamily="18" charset="0"/>
              </a:endParaRPr>
            </a:p>
            <a:p>
              <a:endParaRPr lang="pt-PT" sz="1200" b="0"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2</xdr:col>
      <xdr:colOff>358140</xdr:colOff>
      <xdr:row>15</xdr:row>
      <xdr:rowOff>163830</xdr:rowOff>
    </xdr:from>
    <xdr:to>
      <xdr:col>6</xdr:col>
      <xdr:colOff>233936</xdr:colOff>
      <xdr:row>19</xdr:row>
      <xdr:rowOff>176049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4">
              <a:extLst>
                <a:ext uri="{FF2B5EF4-FFF2-40B4-BE49-F238E27FC236}">
                  <a16:creationId xmlns:a16="http://schemas.microsoft.com/office/drawing/2014/main" id="{04ADE539-38C2-4297-B2ED-43BE0BED6D4B}"/>
                </a:ext>
              </a:extLst>
            </xdr:cNvPr>
            <xdr:cNvSpPr txBox="1"/>
          </xdr:nvSpPr>
          <xdr:spPr>
            <a:xfrm>
              <a:off x="1638300" y="2907030"/>
              <a:ext cx="2436116" cy="5608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𝑁</m:t>
                    </m:r>
                    <m:r>
                      <a:rPr lang="pt-P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  <a:sym typeface="Symbol" panose="05050102010706020507" pitchFamily="18" charset="2"/>
                          </a:rPr>
                          <m:t></m:t>
                        </m:r>
                      </m:den>
                    </m:f>
                    <m:r>
                      <a:rPr lang="el-GR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pt-P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pt-PT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sym typeface="Symbol" panose="05050102010706020507" pitchFamily="18" charset="2"/>
                              </a:rPr>
                            </m:ctrlPr>
                          </m:dPr>
                          <m:e>
                            <m:r>
                              <a:rPr lang="pt-PT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sym typeface="Symbol" panose="05050102010706020507" pitchFamily="18" charset="2"/>
                              </a:rPr>
                              <m:t>1−</m:t>
                            </m:r>
                            <m:r>
                              <a:rPr lang="pt-PT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sym typeface="Symbol" panose="05050102010706020507" pitchFamily="18" charset="2"/>
                              </a:rPr>
                              <m:t>𝑐</m:t>
                            </m:r>
                          </m:e>
                        </m:d>
                      </m:den>
                    </m:f>
                    <m:r>
                      <a:rPr lang="pt-PT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pt-PT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𝐺</m:t>
                    </m:r>
                    <m:r>
                      <a:rPr lang="pt-PT" sz="12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acc>
                      <m:accPr>
                        <m:chr m:val="̅"/>
                        <m:ctrlPr>
                          <a:rPr lang="pt-P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PT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pt-PT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pt-PT" sz="1200">
                <a:ea typeface="Cambria Math" panose="02040503050406030204" pitchFamily="18" charset="0"/>
              </a:endParaRPr>
            </a:p>
            <a:p>
              <a:endParaRPr lang="pt-PT" sz="1200" b="0"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CaixaDeTexto 4">
              <a:extLst>
                <a:ext uri="{FF2B5EF4-FFF2-40B4-BE49-F238E27FC236}">
                  <a16:creationId xmlns:a16="http://schemas.microsoft.com/office/drawing/2014/main" id="{04ADE539-38C2-4297-B2ED-43BE0BED6D4B}"/>
                </a:ext>
              </a:extLst>
            </xdr:cNvPr>
            <xdr:cNvSpPr txBox="1"/>
          </xdr:nvSpPr>
          <xdr:spPr>
            <a:xfrm>
              <a:off x="1638300" y="2907030"/>
              <a:ext cx="2436116" cy="5608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𝑁=1/</a:t>
              </a:r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  <a:sym typeface="Symbol" panose="05050102010706020507" pitchFamily="18" charset="2"/>
                </a:rPr>
                <a:t>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pt-P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1/(</a:t>
              </a:r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  <a:sym typeface="Symbol" panose="05050102010706020507" pitchFamily="18" charset="2"/>
                </a:rPr>
                <a:t>(1−𝑐) )</a:t>
              </a:r>
              <a:r>
                <a:rPr lang="pt-PT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(𝐺+𝐼 ̅</a:t>
              </a:r>
              <a:r>
                <a:rPr lang="pt-PT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pt-PT" sz="1200">
                <a:ea typeface="Cambria Math" panose="02040503050406030204" pitchFamily="18" charset="0"/>
              </a:endParaRPr>
            </a:p>
            <a:p>
              <a:endParaRPr lang="pt-PT" sz="1200" b="0"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 editAs="oneCell">
    <xdr:from>
      <xdr:col>2</xdr:col>
      <xdr:colOff>598170</xdr:colOff>
      <xdr:row>13</xdr:row>
      <xdr:rowOff>0</xdr:rowOff>
    </xdr:from>
    <xdr:to>
      <xdr:col>4</xdr:col>
      <xdr:colOff>438150</xdr:colOff>
      <xdr:row>14</xdr:row>
      <xdr:rowOff>132823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3B471C5-D81E-4D84-B4A3-9C24AE9B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" y="2377440"/>
          <a:ext cx="1120140" cy="315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8</xdr:col>
      <xdr:colOff>499110</xdr:colOff>
      <xdr:row>17</xdr:row>
      <xdr:rowOff>124054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8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280160" y="2743200"/>
              <a:ext cx="4339590" cy="48981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lang="pt-PT" b="0" i="1">
                      <a:latin typeface="Cambria Math" panose="02040503050406030204" pitchFamily="18" charset="0"/>
                    </a:rPr>
                    <m:t>𝑖</m:t>
                  </m:r>
                  <m:r>
                    <a:rPr lang="pt-PT" b="0" i="1">
                      <a:latin typeface="Cambria Math" panose="02040503050406030204" pitchFamily="18" charset="0"/>
                    </a:rPr>
                    <m:t>=</m:t>
                  </m:r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𝜋</m:t>
                  </m:r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+1,5%+0,5</m:t>
                  </m:r>
                  <m:d>
                    <m:dPr>
                      <m:ctrlPr>
                        <a:rPr lang="pt-PT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pt-PT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𝜋</m:t>
                      </m:r>
                      <m:r>
                        <a:rPr lang="pt-PT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−2%</m:t>
                      </m:r>
                    </m:e>
                  </m:d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</m:oMath>
              </a14:m>
              <a:r>
                <a:rPr lang="pt-PT">
                  <a:ea typeface="Cambria Math" panose="020405030504060302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pt-PT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0</m:t>
                  </m:r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,5</m:t>
                  </m:r>
                  <m:d>
                    <m:dPr>
                      <m:ctrlPr>
                        <a:rPr lang="pt-PT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pt-PT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PT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𝑦</m:t>
                          </m:r>
                          <m:r>
                            <a:rPr lang="pt-PT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−</m:t>
                          </m:r>
                          <m:sSup>
                            <m:sSupPr>
                              <m:ctrlPr>
                                <a:rPr lang="pt-PT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pt-PT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𝑦</m:t>
                              </m:r>
                            </m:e>
                            <m:sup>
                              <m:r>
                                <a:rPr lang="pt-PT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𝑝</m:t>
                              </m:r>
                            </m:sup>
                          </m:sSup>
                        </m:num>
                        <m:den>
                          <m:sSup>
                            <m:sSupPr>
                              <m:ctrlPr>
                                <a:rPr lang="pt-PT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pt-PT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𝑦</m:t>
                              </m:r>
                            </m:e>
                            <m:sup>
                              <m:r>
                                <a:rPr lang="pt-PT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𝑝</m:t>
                              </m:r>
                            </m:sup>
                          </m:sSup>
                        </m:den>
                      </m:f>
                    </m:e>
                  </m:d>
                </m:oMath>
              </a14:m>
              <a:endParaRPr lang="pt-PT"/>
            </a:p>
          </xdr:txBody>
        </xdr:sp>
      </mc:Choice>
      <mc:Fallback xmlns="">
        <xdr:sp macro="" textlink="">
          <xdr:nvSpPr>
            <xdr:cNvPr id="6" name="CaixaDeTexto 8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280160" y="2743200"/>
              <a:ext cx="4339590" cy="48981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PT" b="0" i="0">
                  <a:latin typeface="Cambria Math" panose="02040503050406030204" pitchFamily="18" charset="0"/>
                </a:rPr>
                <a:t>𝑖=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𝜋+1,5%+0,5(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−2%)+</a:t>
              </a:r>
              <a:r>
                <a:rPr lang="pt-PT">
                  <a:ea typeface="Cambria Math" panose="02040503050406030204" pitchFamily="18" charset="0"/>
                </a:rPr>
                <a:t> 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0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,5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((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𝑦−𝑦^𝑝)/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𝑦^𝑝 )</a:t>
              </a:r>
              <a:endParaRPr lang="pt-PT"/>
            </a:p>
          </xdr:txBody>
        </xdr:sp>
      </mc:Fallback>
    </mc:AlternateContent>
    <xdr:clientData/>
  </xdr:twoCellAnchor>
  <xdr:twoCellAnchor>
    <xdr:from>
      <xdr:col>1</xdr:col>
      <xdr:colOff>60960</xdr:colOff>
      <xdr:row>22</xdr:row>
      <xdr:rowOff>30480</xdr:rowOff>
    </xdr:from>
    <xdr:to>
      <xdr:col>7</xdr:col>
      <xdr:colOff>177589</xdr:colOff>
      <xdr:row>23</xdr:row>
      <xdr:rowOff>129408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8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701040" y="4053840"/>
              <a:ext cx="3957109" cy="2818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pt-PT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PT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pt-PT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+1,5%+0,7</m:t>
                    </m:r>
                    <m:d>
                      <m:dPr>
                        <m:ctrlPr>
                          <a:rPr lang="pt-PT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  <m:r>
                          <a:rPr lang="pt-PT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−2%</m:t>
                        </m:r>
                      </m:e>
                    </m:d>
                  </m:oMath>
                </m:oMathPara>
              </a14:m>
              <a:endParaRPr lang="pt-PT"/>
            </a:p>
          </xdr:txBody>
        </xdr:sp>
      </mc:Choice>
      <mc:Fallback xmlns="">
        <xdr:sp macro="" textlink="">
          <xdr:nvSpPr>
            <xdr:cNvPr id="7" name="CaixaDeTexto 8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701040" y="4053840"/>
              <a:ext cx="3957109" cy="2818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b="0" i="0">
                  <a:latin typeface="Cambria Math" panose="02040503050406030204" pitchFamily="18" charset="0"/>
                </a:rPr>
                <a:t>𝑖=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𝜋+1,5%+0,7(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−2%)</a:t>
              </a:r>
              <a:endParaRPr lang="pt-PT"/>
            </a:p>
          </xdr:txBody>
        </xdr:sp>
      </mc:Fallback>
    </mc:AlternateContent>
    <xdr:clientData/>
  </xdr:twoCellAnchor>
  <xdr:twoCellAnchor editAs="oneCell">
    <xdr:from>
      <xdr:col>11</xdr:col>
      <xdr:colOff>109392</xdr:colOff>
      <xdr:row>0</xdr:row>
      <xdr:rowOff>87630</xdr:rowOff>
    </xdr:from>
    <xdr:to>
      <xdr:col>18</xdr:col>
      <xdr:colOff>266699</xdr:colOff>
      <xdr:row>31</xdr:row>
      <xdr:rowOff>57150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272" y="87630"/>
          <a:ext cx="4641677" cy="563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354330</xdr:colOff>
      <xdr:row>32</xdr:row>
      <xdr:rowOff>105512</xdr:rowOff>
    </xdr:from>
    <xdr:to>
      <xdr:col>18</xdr:col>
      <xdr:colOff>257175</xdr:colOff>
      <xdr:row>50</xdr:row>
      <xdr:rowOff>170448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130" y="5957672"/>
          <a:ext cx="5021580" cy="3364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495300</xdr:colOff>
      <xdr:row>39</xdr:row>
      <xdr:rowOff>124054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AC55D920-377E-44BB-86F0-AB9DACE65D48}"/>
                </a:ext>
              </a:extLst>
            </xdr:cNvPr>
            <xdr:cNvSpPr txBox="1"/>
          </xdr:nvSpPr>
          <xdr:spPr>
            <a:xfrm>
              <a:off x="1276350" y="9420225"/>
              <a:ext cx="4324350" cy="48600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lang="pt-PT" b="0" i="1">
                      <a:latin typeface="Cambria Math" panose="02040503050406030204" pitchFamily="18" charset="0"/>
                    </a:rPr>
                    <m:t>𝑖</m:t>
                  </m:r>
                  <m:r>
                    <a:rPr lang="pt-PT" b="0" i="1">
                      <a:latin typeface="Cambria Math" panose="02040503050406030204" pitchFamily="18" charset="0"/>
                    </a:rPr>
                    <m:t>=</m:t>
                  </m:r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𝜋</m:t>
                  </m:r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+1,5%+0,5</m:t>
                  </m:r>
                  <m:d>
                    <m:dPr>
                      <m:ctrlPr>
                        <a:rPr lang="pt-PT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pt-PT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𝜋</m:t>
                      </m:r>
                      <m:r>
                        <a:rPr lang="pt-PT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−2%</m:t>
                      </m:r>
                    </m:e>
                  </m:d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</m:oMath>
              </a14:m>
              <a:r>
                <a:rPr lang="pt-PT">
                  <a:ea typeface="Cambria Math" panose="020405030504060302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pt-PT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0</m:t>
                  </m:r>
                  <m:r>
                    <a:rPr lang="pt-PT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,5</m:t>
                  </m:r>
                  <m:d>
                    <m:dPr>
                      <m:ctrlPr>
                        <a:rPr lang="pt-PT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pt-PT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PT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𝑦</m:t>
                          </m:r>
                          <m:r>
                            <a:rPr lang="pt-PT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−</m:t>
                          </m:r>
                          <m:sSup>
                            <m:sSupPr>
                              <m:ctrlPr>
                                <a:rPr lang="pt-PT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pt-PT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𝑦</m:t>
                              </m:r>
                            </m:e>
                            <m:sup>
                              <m:r>
                                <a:rPr lang="pt-PT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𝑝</m:t>
                              </m:r>
                            </m:sup>
                          </m:sSup>
                        </m:num>
                        <m:den>
                          <m:sSup>
                            <m:sSupPr>
                              <m:ctrlPr>
                                <a:rPr lang="pt-PT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pt-PT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𝑦</m:t>
                              </m:r>
                            </m:e>
                            <m:sup>
                              <m:r>
                                <a:rPr lang="pt-PT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𝑝</m:t>
                              </m:r>
                            </m:sup>
                          </m:sSup>
                        </m:den>
                      </m:f>
                    </m:e>
                  </m:d>
                </m:oMath>
              </a14:m>
              <a:endParaRPr lang="pt-PT"/>
            </a:p>
          </xdr:txBody>
        </xdr:sp>
      </mc:Choice>
      <mc:Fallback xmlns=""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AC55D920-377E-44BB-86F0-AB9DACE65D48}"/>
                </a:ext>
              </a:extLst>
            </xdr:cNvPr>
            <xdr:cNvSpPr txBox="1"/>
          </xdr:nvSpPr>
          <xdr:spPr>
            <a:xfrm>
              <a:off x="1276350" y="9420225"/>
              <a:ext cx="4324350" cy="48600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PT" b="0" i="0">
                  <a:latin typeface="Cambria Math" panose="02040503050406030204" pitchFamily="18" charset="0"/>
                </a:rPr>
                <a:t>𝑖=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𝜋+1,5%+0,5(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−2%)+</a:t>
              </a:r>
              <a:r>
                <a:rPr lang="pt-PT">
                  <a:ea typeface="Cambria Math" panose="02040503050406030204" pitchFamily="18" charset="0"/>
                </a:rPr>
                <a:t> 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0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,5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((</a:t>
              </a:r>
              <a:r>
                <a:rPr lang="pt-PT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𝑦−𝑦^𝑝)/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𝑦^𝑝 )</a:t>
              </a:r>
              <a:endParaRPr lang="pt-PT"/>
            </a:p>
          </xdr:txBody>
        </xdr:sp>
      </mc:Fallback>
    </mc:AlternateContent>
    <xdr:clientData/>
  </xdr:twoCellAnchor>
  <xdr:twoCellAnchor editAs="oneCell">
    <xdr:from>
      <xdr:col>4</xdr:col>
      <xdr:colOff>365400</xdr:colOff>
      <xdr:row>0</xdr:row>
      <xdr:rowOff>60120</xdr:rowOff>
    </xdr:from>
    <xdr:to>
      <xdr:col>8</xdr:col>
      <xdr:colOff>426960</xdr:colOff>
      <xdr:row>8</xdr:row>
      <xdr:rowOff>179280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1" name="Tinta 10">
              <a:extLst>
                <a:ext uri="{FF2B5EF4-FFF2-40B4-BE49-F238E27FC236}">
                  <a16:creationId xmlns:a16="http://schemas.microsoft.com/office/drawing/2014/main" id="{36E7DBA6-8506-431E-BB5A-6EC54E67D98E}"/>
                </a:ext>
              </a:extLst>
            </xdr14:cNvPr>
            <xdr14:cNvContentPartPr/>
          </xdr14:nvContentPartPr>
          <xdr14:nvPr macro=""/>
          <xdr14:xfrm>
            <a:off x="2925720" y="60120"/>
            <a:ext cx="2621880" cy="1582200"/>
          </xdr14:xfrm>
        </xdr:contentPart>
      </mc:Choice>
      <mc:Fallback xmlns="">
        <xdr:pic>
          <xdr:nvPicPr>
            <xdr:cNvPr id="11" name="Tinta 10">
              <a:extLst>
                <a:ext uri="{FF2B5EF4-FFF2-40B4-BE49-F238E27FC236}">
                  <a16:creationId xmlns:a16="http://schemas.microsoft.com/office/drawing/2014/main" id="{36E7DBA6-8506-431E-BB5A-6EC54E67D98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917080" y="51478"/>
              <a:ext cx="2639520" cy="159984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620640</xdr:colOff>
      <xdr:row>19</xdr:row>
      <xdr:rowOff>18720</xdr:rowOff>
    </xdr:from>
    <xdr:to>
      <xdr:col>16</xdr:col>
      <xdr:colOff>621000</xdr:colOff>
      <xdr:row>19</xdr:row>
      <xdr:rowOff>19080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3" name="Tinta 12">
              <a:extLst>
                <a:ext uri="{FF2B5EF4-FFF2-40B4-BE49-F238E27FC236}">
                  <a16:creationId xmlns:a16="http://schemas.microsoft.com/office/drawing/2014/main" id="{2A8AB6C3-6103-4639-A6ED-0FC963D136C1}"/>
                </a:ext>
              </a:extLst>
            </xdr14:cNvPr>
            <xdr14:cNvContentPartPr/>
          </xdr14:nvContentPartPr>
          <xdr14:nvPr macro=""/>
          <xdr14:xfrm>
            <a:off x="10861920" y="3493440"/>
            <a:ext cx="360" cy="360"/>
          </xdr14:xfrm>
        </xdr:contentPart>
      </mc:Choice>
      <mc:Fallback xmlns="">
        <xdr:pic>
          <xdr:nvPicPr>
            <xdr:cNvPr id="13" name="Tinta 12">
              <a:extLst>
                <a:ext uri="{FF2B5EF4-FFF2-40B4-BE49-F238E27FC236}">
                  <a16:creationId xmlns:a16="http://schemas.microsoft.com/office/drawing/2014/main" id="{2A8AB6C3-6103-4639-A6ED-0FC963D136C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853280" y="3484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544320</xdr:colOff>
      <xdr:row>12</xdr:row>
      <xdr:rowOff>33840</xdr:rowOff>
    </xdr:from>
    <xdr:to>
      <xdr:col>2</xdr:col>
      <xdr:colOff>544680</xdr:colOff>
      <xdr:row>12</xdr:row>
      <xdr:rowOff>34200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Tinta 17">
              <a:extLst>
                <a:ext uri="{FF2B5EF4-FFF2-40B4-BE49-F238E27FC236}">
                  <a16:creationId xmlns:a16="http://schemas.microsoft.com/office/drawing/2014/main" id="{0AD0EB2E-3C83-467C-A1F0-95C842FE6D97}"/>
                </a:ext>
              </a:extLst>
            </xdr14:cNvPr>
            <xdr14:cNvContentPartPr/>
          </xdr14:nvContentPartPr>
          <xdr14:nvPr macro=""/>
          <xdr14:xfrm>
            <a:off x="1824480" y="2228400"/>
            <a:ext cx="360" cy="360"/>
          </xdr14:xfrm>
        </xdr:contentPart>
      </mc:Choice>
      <mc:Fallback xmlns="">
        <xdr:pic>
          <xdr:nvPicPr>
            <xdr:cNvPr id="18" name="Tinta 17">
              <a:extLst>
                <a:ext uri="{FF2B5EF4-FFF2-40B4-BE49-F238E27FC236}">
                  <a16:creationId xmlns:a16="http://schemas.microsoft.com/office/drawing/2014/main" id="{0AD0EB2E-3C83-467C-A1F0-95C842FE6D9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15840" y="2219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304200</xdr:colOff>
      <xdr:row>3</xdr:row>
      <xdr:rowOff>37440</xdr:rowOff>
    </xdr:from>
    <xdr:to>
      <xdr:col>6</xdr:col>
      <xdr:colOff>304560</xdr:colOff>
      <xdr:row>3</xdr:row>
      <xdr:rowOff>37800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Tinta 20">
              <a:extLst>
                <a:ext uri="{FF2B5EF4-FFF2-40B4-BE49-F238E27FC236}">
                  <a16:creationId xmlns:a16="http://schemas.microsoft.com/office/drawing/2014/main" id="{D7EC95C2-FF89-4C27-9081-4F496DA1942B}"/>
                </a:ext>
              </a:extLst>
            </xdr14:cNvPr>
            <xdr14:cNvContentPartPr/>
          </xdr14:nvContentPartPr>
          <xdr14:nvPr macro=""/>
          <xdr14:xfrm>
            <a:off x="4144680" y="586080"/>
            <a:ext cx="360" cy="360"/>
          </xdr14:xfrm>
        </xdr:contentPart>
      </mc:Choice>
      <mc:Fallback xmlns="">
        <xdr:pic>
          <xdr:nvPicPr>
            <xdr:cNvPr id="21" name="Tinta 20">
              <a:extLst>
                <a:ext uri="{FF2B5EF4-FFF2-40B4-BE49-F238E27FC236}">
                  <a16:creationId xmlns:a16="http://schemas.microsoft.com/office/drawing/2014/main" id="{D7EC95C2-FF89-4C27-9081-4F496DA1942B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36040" y="577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380520</xdr:colOff>
      <xdr:row>40</xdr:row>
      <xdr:rowOff>3390</xdr:rowOff>
    </xdr:from>
    <xdr:to>
      <xdr:col>6</xdr:col>
      <xdr:colOff>380880</xdr:colOff>
      <xdr:row>40</xdr:row>
      <xdr:rowOff>3750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4" name="Tinta 23">
              <a:extLst>
                <a:ext uri="{FF2B5EF4-FFF2-40B4-BE49-F238E27FC236}">
                  <a16:creationId xmlns:a16="http://schemas.microsoft.com/office/drawing/2014/main" id="{672D74AB-3990-46DB-ADBC-ECC47C420D5A}"/>
                </a:ext>
              </a:extLst>
            </xdr14:cNvPr>
            <xdr14:cNvContentPartPr/>
          </xdr14:nvContentPartPr>
          <xdr14:nvPr macro=""/>
          <xdr14:xfrm>
            <a:off x="4221000" y="7322400"/>
            <a:ext cx="360" cy="360"/>
          </xdr14:xfrm>
        </xdr:contentPart>
      </mc:Choice>
      <mc:Fallback xmlns="">
        <xdr:pic>
          <xdr:nvPicPr>
            <xdr:cNvPr id="24" name="Tinta 23">
              <a:extLst>
                <a:ext uri="{FF2B5EF4-FFF2-40B4-BE49-F238E27FC236}">
                  <a16:creationId xmlns:a16="http://schemas.microsoft.com/office/drawing/2014/main" id="{672D74AB-3990-46DB-ADBC-ECC47C420D5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212360" y="7313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620640</xdr:colOff>
      <xdr:row>38</xdr:row>
      <xdr:rowOff>113910</xdr:rowOff>
    </xdr:from>
    <xdr:to>
      <xdr:col>14</xdr:col>
      <xdr:colOff>621000</xdr:colOff>
      <xdr:row>38</xdr:row>
      <xdr:rowOff>114270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5" name="Tinta 24">
              <a:extLst>
                <a:ext uri="{FF2B5EF4-FFF2-40B4-BE49-F238E27FC236}">
                  <a16:creationId xmlns:a16="http://schemas.microsoft.com/office/drawing/2014/main" id="{AD964CE8-6229-4576-B312-CB03912355B2}"/>
                </a:ext>
              </a:extLst>
            </xdr14:cNvPr>
            <xdr14:cNvContentPartPr/>
          </xdr14:nvContentPartPr>
          <xdr14:nvPr macro=""/>
          <xdr14:xfrm>
            <a:off x="9581760" y="7067160"/>
            <a:ext cx="360" cy="360"/>
          </xdr14:xfrm>
        </xdr:contentPart>
      </mc:Choice>
      <mc:Fallback xmlns="">
        <xdr:pic>
          <xdr:nvPicPr>
            <xdr:cNvPr id="25" name="Tinta 24">
              <a:extLst>
                <a:ext uri="{FF2B5EF4-FFF2-40B4-BE49-F238E27FC236}">
                  <a16:creationId xmlns:a16="http://schemas.microsoft.com/office/drawing/2014/main" id="{AD964CE8-6229-4576-B312-CB03912355B2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573120" y="7058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113760</xdr:colOff>
      <xdr:row>5</xdr:row>
      <xdr:rowOff>144360</xdr:rowOff>
    </xdr:from>
    <xdr:to>
      <xdr:col>14</xdr:col>
      <xdr:colOff>114120</xdr:colOff>
      <xdr:row>5</xdr:row>
      <xdr:rowOff>144720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1" name="Tinta 30">
              <a:extLst>
                <a:ext uri="{FF2B5EF4-FFF2-40B4-BE49-F238E27FC236}">
                  <a16:creationId xmlns:a16="http://schemas.microsoft.com/office/drawing/2014/main" id="{17997018-312C-407D-8518-2F0E78C7C41F}"/>
                </a:ext>
              </a:extLst>
            </xdr14:cNvPr>
            <xdr14:cNvContentPartPr/>
          </xdr14:nvContentPartPr>
          <xdr14:nvPr macro=""/>
          <xdr14:xfrm>
            <a:off x="9074880" y="1058760"/>
            <a:ext cx="360" cy="360"/>
          </xdr14:xfrm>
        </xdr:contentPart>
      </mc:Choice>
      <mc:Fallback xmlns="">
        <xdr:pic>
          <xdr:nvPicPr>
            <xdr:cNvPr id="31" name="Tinta 30">
              <a:extLst>
                <a:ext uri="{FF2B5EF4-FFF2-40B4-BE49-F238E27FC236}">
                  <a16:creationId xmlns:a16="http://schemas.microsoft.com/office/drawing/2014/main" id="{17997018-312C-407D-8518-2F0E78C7C41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066240" y="10501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212760</xdr:colOff>
      <xdr:row>28</xdr:row>
      <xdr:rowOff>171000</xdr:rowOff>
    </xdr:from>
    <xdr:to>
      <xdr:col>4</xdr:col>
      <xdr:colOff>213120</xdr:colOff>
      <xdr:row>28</xdr:row>
      <xdr:rowOff>171360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3" name="Tinta 32">
              <a:extLst>
                <a:ext uri="{FF2B5EF4-FFF2-40B4-BE49-F238E27FC236}">
                  <a16:creationId xmlns:a16="http://schemas.microsoft.com/office/drawing/2014/main" id="{741FB826-7628-4C42-B25F-4A21D4538337}"/>
                </a:ext>
              </a:extLst>
            </xdr14:cNvPr>
            <xdr14:cNvContentPartPr/>
          </xdr14:nvContentPartPr>
          <xdr14:nvPr macro=""/>
          <xdr14:xfrm>
            <a:off x="2773080" y="5291640"/>
            <a:ext cx="360" cy="360"/>
          </xdr14:xfrm>
        </xdr:contentPart>
      </mc:Choice>
      <mc:Fallback xmlns="">
        <xdr:pic>
          <xdr:nvPicPr>
            <xdr:cNvPr id="33" name="Tinta 32">
              <a:extLst>
                <a:ext uri="{FF2B5EF4-FFF2-40B4-BE49-F238E27FC236}">
                  <a16:creationId xmlns:a16="http://schemas.microsoft.com/office/drawing/2014/main" id="{741FB826-7628-4C42-B25F-4A21D453833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764440" y="5283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327240</xdr:colOff>
      <xdr:row>35</xdr:row>
      <xdr:rowOff>91080</xdr:rowOff>
    </xdr:from>
    <xdr:to>
      <xdr:col>19</xdr:col>
      <xdr:colOff>327600</xdr:colOff>
      <xdr:row>35</xdr:row>
      <xdr:rowOff>91440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Tinta 35">
              <a:extLst>
                <a:ext uri="{FF2B5EF4-FFF2-40B4-BE49-F238E27FC236}">
                  <a16:creationId xmlns:a16="http://schemas.microsoft.com/office/drawing/2014/main" id="{F33E7E10-3F40-4DCC-AE29-07BD593E69EA}"/>
                </a:ext>
              </a:extLst>
            </xdr14:cNvPr>
            <xdr14:cNvContentPartPr/>
          </xdr14:nvContentPartPr>
          <xdr14:nvPr macro=""/>
          <xdr14:xfrm>
            <a:off x="12488760" y="6491880"/>
            <a:ext cx="360" cy="360"/>
          </xdr14:xfrm>
        </xdr:contentPart>
      </mc:Choice>
      <mc:Fallback xmlns="">
        <xdr:pic>
          <xdr:nvPicPr>
            <xdr:cNvPr id="36" name="Tinta 35">
              <a:extLst>
                <a:ext uri="{FF2B5EF4-FFF2-40B4-BE49-F238E27FC236}">
                  <a16:creationId xmlns:a16="http://schemas.microsoft.com/office/drawing/2014/main" id="{F33E7E10-3F40-4DCC-AE29-07BD593E69E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2480120" y="64832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319560</xdr:colOff>
      <xdr:row>13</xdr:row>
      <xdr:rowOff>48960</xdr:rowOff>
    </xdr:from>
    <xdr:to>
      <xdr:col>4</xdr:col>
      <xdr:colOff>319920</xdr:colOff>
      <xdr:row>13</xdr:row>
      <xdr:rowOff>49320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Tinta 1">
              <a:extLst>
                <a:ext uri="{FF2B5EF4-FFF2-40B4-BE49-F238E27FC236}">
                  <a16:creationId xmlns:a16="http://schemas.microsoft.com/office/drawing/2014/main" id="{E8AB0426-7778-4AA2-82F5-96EB2B971A39}"/>
                </a:ext>
              </a:extLst>
            </xdr14:cNvPr>
            <xdr14:cNvContentPartPr/>
          </xdr14:nvContentPartPr>
          <xdr14:nvPr macro=""/>
          <xdr14:xfrm>
            <a:off x="4723920" y="3112200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E8AB0426-7778-4AA2-82F5-96EB2B971A3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715280" y="3103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589920</xdr:colOff>
      <xdr:row>12</xdr:row>
      <xdr:rowOff>60480</xdr:rowOff>
    </xdr:from>
    <xdr:to>
      <xdr:col>4</xdr:col>
      <xdr:colOff>590280</xdr:colOff>
      <xdr:row>12</xdr:row>
      <xdr:rowOff>60840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Tinta 2">
              <a:extLst>
                <a:ext uri="{FF2B5EF4-FFF2-40B4-BE49-F238E27FC236}">
                  <a16:creationId xmlns:a16="http://schemas.microsoft.com/office/drawing/2014/main" id="{E7C48748-3CF2-4360-91AC-F3A4A5F080CC}"/>
                </a:ext>
              </a:extLst>
            </xdr14:cNvPr>
            <xdr14:cNvContentPartPr/>
          </xdr14:nvContentPartPr>
          <xdr14:nvPr macro=""/>
          <xdr14:xfrm>
            <a:off x="4994280" y="2940840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E7C48748-3CF2-4360-91AC-F3A4A5F080C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85640" y="29322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597840</xdr:colOff>
      <xdr:row>12</xdr:row>
      <xdr:rowOff>102600</xdr:rowOff>
    </xdr:from>
    <xdr:to>
      <xdr:col>4</xdr:col>
      <xdr:colOff>598200</xdr:colOff>
      <xdr:row>12</xdr:row>
      <xdr:rowOff>102960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Tinta 3">
              <a:extLst>
                <a:ext uri="{FF2B5EF4-FFF2-40B4-BE49-F238E27FC236}">
                  <a16:creationId xmlns:a16="http://schemas.microsoft.com/office/drawing/2014/main" id="{BC44DB7B-13D9-4D0E-9296-9875D99E7B2B}"/>
                </a:ext>
              </a:extLst>
            </xdr14:cNvPr>
            <xdr14:cNvContentPartPr/>
          </xdr14:nvContentPartPr>
          <xdr14:nvPr macro=""/>
          <xdr14:xfrm>
            <a:off x="5002200" y="2982960"/>
            <a:ext cx="360" cy="360"/>
          </xdr14:xfrm>
        </xdr:contentPart>
      </mc:Choice>
      <mc:Fallback xmlns="">
        <xdr:pic>
          <xdr:nvPicPr>
            <xdr:cNvPr id="4" name="Tinta 3">
              <a:extLst>
                <a:ext uri="{FF2B5EF4-FFF2-40B4-BE49-F238E27FC236}">
                  <a16:creationId xmlns:a16="http://schemas.microsoft.com/office/drawing/2014/main" id="{BC44DB7B-13D9-4D0E-9296-9875D99E7B2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93560" y="2974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597840</xdr:colOff>
      <xdr:row>12</xdr:row>
      <xdr:rowOff>102600</xdr:rowOff>
    </xdr:from>
    <xdr:to>
      <xdr:col>4</xdr:col>
      <xdr:colOff>598200</xdr:colOff>
      <xdr:row>12</xdr:row>
      <xdr:rowOff>102960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Tinta 6">
              <a:extLst>
                <a:ext uri="{FF2B5EF4-FFF2-40B4-BE49-F238E27FC236}">
                  <a16:creationId xmlns:a16="http://schemas.microsoft.com/office/drawing/2014/main" id="{E75ED1AF-B553-47BF-BC50-CDB09BEAB412}"/>
                </a:ext>
              </a:extLst>
            </xdr14:cNvPr>
            <xdr14:cNvContentPartPr/>
          </xdr14:nvContentPartPr>
          <xdr14:nvPr macro=""/>
          <xdr14:xfrm>
            <a:off x="5002200" y="2982960"/>
            <a:ext cx="360" cy="360"/>
          </xdr14:xfrm>
        </xdr:contentPart>
      </mc:Choice>
      <mc:Fallback xmlns="">
        <xdr:pic>
          <xdr:nvPicPr>
            <xdr:cNvPr id="7" name="Tinta 6">
              <a:extLst>
                <a:ext uri="{FF2B5EF4-FFF2-40B4-BE49-F238E27FC236}">
                  <a16:creationId xmlns:a16="http://schemas.microsoft.com/office/drawing/2014/main" id="{E75ED1AF-B553-47BF-BC50-CDB09BEAB41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93560" y="2974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311820</xdr:colOff>
      <xdr:row>18</xdr:row>
      <xdr:rowOff>64440</xdr:rowOff>
    </xdr:from>
    <xdr:to>
      <xdr:col>7</xdr:col>
      <xdr:colOff>312180</xdr:colOff>
      <xdr:row>18</xdr:row>
      <xdr:rowOff>64800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8" name="Tinta 7">
              <a:extLst>
                <a:ext uri="{FF2B5EF4-FFF2-40B4-BE49-F238E27FC236}">
                  <a16:creationId xmlns:a16="http://schemas.microsoft.com/office/drawing/2014/main" id="{16C6C0EC-9D25-4AED-AB86-E72F700F53C3}"/>
                </a:ext>
              </a:extLst>
            </xdr14:cNvPr>
            <xdr14:cNvContentPartPr/>
          </xdr14:nvContentPartPr>
          <xdr14:nvPr macro=""/>
          <xdr14:xfrm>
            <a:off x="6887880" y="4042080"/>
            <a:ext cx="360" cy="360"/>
          </xdr14:xfrm>
        </xdr:contentPart>
      </mc:Choice>
      <mc:Fallback xmlns="">
        <xdr:pic>
          <xdr:nvPicPr>
            <xdr:cNvPr id="8" name="Tinta 7">
              <a:extLst>
                <a:ext uri="{FF2B5EF4-FFF2-40B4-BE49-F238E27FC236}">
                  <a16:creationId xmlns:a16="http://schemas.microsoft.com/office/drawing/2014/main" id="{16C6C0EC-9D25-4AED-AB86-E72F700F53C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879240" y="4033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868200</xdr:colOff>
      <xdr:row>19</xdr:row>
      <xdr:rowOff>79560</xdr:rowOff>
    </xdr:from>
    <xdr:to>
      <xdr:col>4</xdr:col>
      <xdr:colOff>868560</xdr:colOff>
      <xdr:row>19</xdr:row>
      <xdr:rowOff>79920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9" name="Tinta 8">
              <a:extLst>
                <a:ext uri="{FF2B5EF4-FFF2-40B4-BE49-F238E27FC236}">
                  <a16:creationId xmlns:a16="http://schemas.microsoft.com/office/drawing/2014/main" id="{A2B996E8-B7E2-4D0D-8632-31A004A505AC}"/>
                </a:ext>
              </a:extLst>
            </xdr14:cNvPr>
            <xdr14:cNvContentPartPr/>
          </xdr14:nvContentPartPr>
          <xdr14:nvPr macro=""/>
          <xdr14:xfrm>
            <a:off x="5272560" y="4240080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A2B996E8-B7E2-4D0D-8632-31A004A505A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263920" y="4231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552120</xdr:colOff>
      <xdr:row>21</xdr:row>
      <xdr:rowOff>121320</xdr:rowOff>
    </xdr:from>
    <xdr:to>
      <xdr:col>4</xdr:col>
      <xdr:colOff>552480</xdr:colOff>
      <xdr:row>21</xdr:row>
      <xdr:rowOff>121680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0" name="Tinta 9">
              <a:extLst>
                <a:ext uri="{FF2B5EF4-FFF2-40B4-BE49-F238E27FC236}">
                  <a16:creationId xmlns:a16="http://schemas.microsoft.com/office/drawing/2014/main" id="{51CF5D8B-2EDF-407B-8E1D-81294B2FA1BE}"/>
                </a:ext>
              </a:extLst>
            </xdr14:cNvPr>
            <xdr14:cNvContentPartPr/>
          </xdr14:nvContentPartPr>
          <xdr14:nvPr macro=""/>
          <xdr14:xfrm>
            <a:off x="4956480" y="4647600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51CF5D8B-2EDF-407B-8E1D-81294B2FA1B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47840" y="4638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552120</xdr:colOff>
      <xdr:row>21</xdr:row>
      <xdr:rowOff>121320</xdr:rowOff>
    </xdr:from>
    <xdr:to>
      <xdr:col>4</xdr:col>
      <xdr:colOff>552480</xdr:colOff>
      <xdr:row>21</xdr:row>
      <xdr:rowOff>121680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1" name="Tinta 10">
              <a:extLst>
                <a:ext uri="{FF2B5EF4-FFF2-40B4-BE49-F238E27FC236}">
                  <a16:creationId xmlns:a16="http://schemas.microsoft.com/office/drawing/2014/main" id="{CE930F05-1B6E-4D31-849E-EA0A0DF42145}"/>
                </a:ext>
              </a:extLst>
            </xdr14:cNvPr>
            <xdr14:cNvContentPartPr/>
          </xdr14:nvContentPartPr>
          <xdr14:nvPr macro=""/>
          <xdr14:xfrm>
            <a:off x="4956480" y="4647600"/>
            <a:ext cx="360" cy="360"/>
          </xdr14:xfrm>
        </xdr:contentPart>
      </mc:Choice>
      <mc:Fallback xmlns="">
        <xdr:pic>
          <xdr:nvPicPr>
            <xdr:cNvPr id="11" name="Tinta 10">
              <a:extLst>
                <a:ext uri="{FF2B5EF4-FFF2-40B4-BE49-F238E27FC236}">
                  <a16:creationId xmlns:a16="http://schemas.microsoft.com/office/drawing/2014/main" id="{CE930F05-1B6E-4D31-849E-EA0A0DF4214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47840" y="4638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552120</xdr:colOff>
      <xdr:row>21</xdr:row>
      <xdr:rowOff>121320</xdr:rowOff>
    </xdr:from>
    <xdr:to>
      <xdr:col>4</xdr:col>
      <xdr:colOff>552480</xdr:colOff>
      <xdr:row>21</xdr:row>
      <xdr:rowOff>121680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4" name="Tinta 13">
              <a:extLst>
                <a:ext uri="{FF2B5EF4-FFF2-40B4-BE49-F238E27FC236}">
                  <a16:creationId xmlns:a16="http://schemas.microsoft.com/office/drawing/2014/main" id="{759F8A09-E497-4DD3-982A-898112FF3E15}"/>
                </a:ext>
              </a:extLst>
            </xdr14:cNvPr>
            <xdr14:cNvContentPartPr/>
          </xdr14:nvContentPartPr>
          <xdr14:nvPr macro=""/>
          <xdr14:xfrm>
            <a:off x="4956480" y="4647600"/>
            <a:ext cx="360" cy="360"/>
          </xdr14:xfrm>
        </xdr:contentPart>
      </mc:Choice>
      <mc:Fallback xmlns="">
        <xdr:pic>
          <xdr:nvPicPr>
            <xdr:cNvPr id="14" name="Tinta 13">
              <a:extLst>
                <a:ext uri="{FF2B5EF4-FFF2-40B4-BE49-F238E27FC236}">
                  <a16:creationId xmlns:a16="http://schemas.microsoft.com/office/drawing/2014/main" id="{759F8A09-E497-4DD3-982A-898112FF3E1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47840" y="4638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18420</xdr:colOff>
      <xdr:row>16</xdr:row>
      <xdr:rowOff>113760</xdr:rowOff>
    </xdr:from>
    <xdr:to>
      <xdr:col>10</xdr:col>
      <xdr:colOff>18780</xdr:colOff>
      <xdr:row>16</xdr:row>
      <xdr:rowOff>114120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5" name="Tinta 14">
              <a:extLst>
                <a:ext uri="{FF2B5EF4-FFF2-40B4-BE49-F238E27FC236}">
                  <a16:creationId xmlns:a16="http://schemas.microsoft.com/office/drawing/2014/main" id="{6AA7EEC9-972C-4522-814B-72C717F24FBA}"/>
                </a:ext>
              </a:extLst>
            </xdr14:cNvPr>
            <xdr14:cNvContentPartPr/>
          </xdr14:nvContentPartPr>
          <xdr14:nvPr macro=""/>
          <xdr14:xfrm>
            <a:off x="8514720" y="3725640"/>
            <a:ext cx="360" cy="360"/>
          </xdr14:xfrm>
        </xdr:contentPart>
      </mc:Choice>
      <mc:Fallback xmlns="">
        <xdr:pic>
          <xdr:nvPicPr>
            <xdr:cNvPr id="15" name="Tinta 14">
              <a:extLst>
                <a:ext uri="{FF2B5EF4-FFF2-40B4-BE49-F238E27FC236}">
                  <a16:creationId xmlns:a16="http://schemas.microsoft.com/office/drawing/2014/main" id="{6AA7EEC9-972C-4522-814B-72C717F24FB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06080" y="3717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551940</xdr:colOff>
      <xdr:row>11</xdr:row>
      <xdr:rowOff>52920</xdr:rowOff>
    </xdr:from>
    <xdr:to>
      <xdr:col>6</xdr:col>
      <xdr:colOff>552300</xdr:colOff>
      <xdr:row>11</xdr:row>
      <xdr:rowOff>53280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21" name="Tinta 20">
              <a:extLst>
                <a:ext uri="{FF2B5EF4-FFF2-40B4-BE49-F238E27FC236}">
                  <a16:creationId xmlns:a16="http://schemas.microsoft.com/office/drawing/2014/main" id="{C6136B8B-AE92-4D3F-B3EE-F12D0B8EE478}"/>
                </a:ext>
              </a:extLst>
            </xdr14:cNvPr>
            <xdr14:cNvContentPartPr/>
          </xdr14:nvContentPartPr>
          <xdr14:nvPr macro=""/>
          <xdr14:xfrm>
            <a:off x="6487920" y="2750400"/>
            <a:ext cx="360" cy="360"/>
          </xdr14:xfrm>
        </xdr:contentPart>
      </mc:Choice>
      <mc:Fallback xmlns="">
        <xdr:pic>
          <xdr:nvPicPr>
            <xdr:cNvPr id="21" name="Tinta 20">
              <a:extLst>
                <a:ext uri="{FF2B5EF4-FFF2-40B4-BE49-F238E27FC236}">
                  <a16:creationId xmlns:a16="http://schemas.microsoft.com/office/drawing/2014/main" id="{C6136B8B-AE92-4D3F-B3EE-F12D0B8EE47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79280" y="2741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300660</xdr:colOff>
      <xdr:row>9</xdr:row>
      <xdr:rowOff>121320</xdr:rowOff>
    </xdr:from>
    <xdr:to>
      <xdr:col>6</xdr:col>
      <xdr:colOff>301020</xdr:colOff>
      <xdr:row>9</xdr:row>
      <xdr:rowOff>121680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2" name="Tinta 21">
              <a:extLst>
                <a:ext uri="{FF2B5EF4-FFF2-40B4-BE49-F238E27FC236}">
                  <a16:creationId xmlns:a16="http://schemas.microsoft.com/office/drawing/2014/main" id="{FB741A2D-9BE0-490A-AF76-47A548AA616C}"/>
                </a:ext>
              </a:extLst>
            </xdr14:cNvPr>
            <xdr14:cNvContentPartPr/>
          </xdr14:nvContentPartPr>
          <xdr14:nvPr macro=""/>
          <xdr14:xfrm>
            <a:off x="6236640" y="2453040"/>
            <a:ext cx="360" cy="360"/>
          </xdr14:xfrm>
        </xdr:contentPart>
      </mc:Choice>
      <mc:Fallback xmlns="">
        <xdr:pic>
          <xdr:nvPicPr>
            <xdr:cNvPr id="22" name="Tinta 21">
              <a:extLst>
                <a:ext uri="{FF2B5EF4-FFF2-40B4-BE49-F238E27FC236}">
                  <a16:creationId xmlns:a16="http://schemas.microsoft.com/office/drawing/2014/main" id="{FB741A2D-9BE0-490A-AF76-47A548AA61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228000" y="2444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660469</xdr:colOff>
      <xdr:row>37</xdr:row>
      <xdr:rowOff>57940</xdr:rowOff>
    </xdr:from>
    <xdr:to>
      <xdr:col>2</xdr:col>
      <xdr:colOff>660829</xdr:colOff>
      <xdr:row>37</xdr:row>
      <xdr:rowOff>58300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660469</xdr:colOff>
      <xdr:row>7</xdr:row>
      <xdr:rowOff>57940</xdr:rowOff>
    </xdr:from>
    <xdr:to>
      <xdr:col>6</xdr:col>
      <xdr:colOff>1699</xdr:colOff>
      <xdr:row>7</xdr:row>
      <xdr:rowOff>58300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Tinta 1">
              <a:extLst>
                <a:ext uri="{FF2B5EF4-FFF2-40B4-BE49-F238E27FC236}">
                  <a16:creationId xmlns:a16="http://schemas.microsoft.com/office/drawing/2014/main" id="{5278CF76-C63C-4EAC-AAD4-10701412DA5D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5</xdr:col>
      <xdr:colOff>660469</xdr:colOff>
      <xdr:row>20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Tinta 2">
              <a:extLst>
                <a:ext uri="{FF2B5EF4-FFF2-40B4-BE49-F238E27FC236}">
                  <a16:creationId xmlns:a16="http://schemas.microsoft.com/office/drawing/2014/main" id="{44C49F3A-3134-4D8A-AE65-FF07918004CD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32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Tinta 4">
              <a:extLst>
                <a:ext uri="{FF2B5EF4-FFF2-40B4-BE49-F238E27FC236}">
                  <a16:creationId xmlns:a16="http://schemas.microsoft.com/office/drawing/2014/main" id="{2E0A77B1-F00C-4C03-A886-8FC745967910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44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Tinta 5">
              <a:extLst>
                <a:ext uri="{FF2B5EF4-FFF2-40B4-BE49-F238E27FC236}">
                  <a16:creationId xmlns:a16="http://schemas.microsoft.com/office/drawing/2014/main" id="{99752799-0630-468D-96B1-F8C842CF23C9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44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" name="Tinta 6">
              <a:extLst>
                <a:ext uri="{FF2B5EF4-FFF2-40B4-BE49-F238E27FC236}">
                  <a16:creationId xmlns:a16="http://schemas.microsoft.com/office/drawing/2014/main" id="{5DFF80BC-4188-46D0-86B8-3826790E423F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57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Tinta 7">
              <a:extLst>
                <a:ext uri="{FF2B5EF4-FFF2-40B4-BE49-F238E27FC236}">
                  <a16:creationId xmlns:a16="http://schemas.microsoft.com/office/drawing/2014/main" id="{BC8ECC77-964D-4912-A6AA-F0996FC9D434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57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9" name="Tinta 8">
              <a:extLst>
                <a:ext uri="{FF2B5EF4-FFF2-40B4-BE49-F238E27FC236}">
                  <a16:creationId xmlns:a16="http://schemas.microsoft.com/office/drawing/2014/main" id="{3AB7AD3C-6690-4243-9B14-0E899EC7B713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71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0" name="Tinta 9">
              <a:extLst>
                <a:ext uri="{FF2B5EF4-FFF2-40B4-BE49-F238E27FC236}">
                  <a16:creationId xmlns:a16="http://schemas.microsoft.com/office/drawing/2014/main" id="{45A56B1E-0AB4-4947-8932-8AE58E342875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71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1" name="Tinta 10">
              <a:extLst>
                <a:ext uri="{FF2B5EF4-FFF2-40B4-BE49-F238E27FC236}">
                  <a16:creationId xmlns:a16="http://schemas.microsoft.com/office/drawing/2014/main" id="{0900EAEE-B5E9-47E3-86AA-44F9DD8F9FFE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84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2" name="Tinta 11">
              <a:extLst>
                <a:ext uri="{FF2B5EF4-FFF2-40B4-BE49-F238E27FC236}">
                  <a16:creationId xmlns:a16="http://schemas.microsoft.com/office/drawing/2014/main" id="{9D38FF05-1C53-4723-93F1-DA92EB331C84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84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3" name="Tinta 12">
              <a:extLst>
                <a:ext uri="{FF2B5EF4-FFF2-40B4-BE49-F238E27FC236}">
                  <a16:creationId xmlns:a16="http://schemas.microsoft.com/office/drawing/2014/main" id="{64251D45-56A9-43D4-9802-FBB42EC8DB71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96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4" name="Tinta 13">
              <a:extLst>
                <a:ext uri="{FF2B5EF4-FFF2-40B4-BE49-F238E27FC236}">
                  <a16:creationId xmlns:a16="http://schemas.microsoft.com/office/drawing/2014/main" id="{0AFC9E1F-D07D-4E35-9219-5EC76693A8E7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660469</xdr:colOff>
      <xdr:row>96</xdr:row>
      <xdr:rowOff>57940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5" name="Tinta 14">
              <a:extLst>
                <a:ext uri="{FF2B5EF4-FFF2-40B4-BE49-F238E27FC236}">
                  <a16:creationId xmlns:a16="http://schemas.microsoft.com/office/drawing/2014/main" id="{A3D84FBD-38CB-4ECF-990A-F9C4049B72DF}"/>
                </a:ext>
              </a:extLst>
            </xdr14:cNvPr>
            <xdr14:cNvContentPartPr/>
          </xdr14:nvContentPartPr>
          <xdr14:nvPr macro=""/>
          <xdr14:xfrm>
            <a:off x="5438520" y="666712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857354D2-A072-428A-89E8-3AAE63EEF3F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29880" y="6658124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41:29.04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202 542,'20'852,"-5"-364,-12 1021,-18-1200,1-32,10-175,-1 134,5-205,0-19</inkml:trace>
  <inkml:trace contextRef="#ctx0" brushRef="#br0" timeOffset="2118.15">1 4394,'23'-4,"115"-19,55-3,66-4,643-37,5 39,-687 26,497-23,-636 19,405-31,2 17,-134 22,58-2,-214-9,-15 0,380 6,-329 4,41 10,-238-7,0 1,0 3,-1 0,0 3,-1 1,0 1,55 30,-78-36,1-1,1 0,-1-1,1-1,22 5,-21-6,17 6,-19-4,0-2,16 3,-21-4,-1 0,0 1,0-1,0 1,-1 1,1-1,-1 1,0 0,9 7,0 1,-4-5</inkml:trace>
  <inkml:trace contextRef="#ctx0" brushRef="#br0" timeOffset="6815.57">233 3473,'13'-9,"53"-39,74-40,-55 44,47-26,-101 52,1 1,0 1,46-14,15 0,129-61,-165 64,15-7,96-62,-109 58,90-67,-98 57,4-2,14-15,-49 45,1 0,23-17,74-52,-100 75,7-4,52-28,33-8,-65 33,-15 5,29-21,-2 2,62-28,-76 41,160-101,-141 82,58-50,-46 32,-53 41,38-41,-23 22,-11 14,36-25,-41 33,32-29,10-9,-54 48,0-1,1 1,-1 1,1 0,0 0,11-3,76-12,-80 16,0-1,0 0,20-8,42-24,-47 21,23-5,-41 16,0-1,0 0,-1-1,18-10,-5-1,-2 2,26-23,9-15,43-36,-85 74,18-19,7-7,72-66,-58 52,-47 48,0 1,0 0,0 1,0 0,1 0,12-4,-5 1,-9 4,1-1,-1 0,0 0,-1-1,11-11,-7 8,13-12,-6 10,0 1,0 0,1 2,27-10,-37 14,-1 0,0 0,0-1,0 0,0 0,8-10,18-11,-15 14,1 2,26-12,-30 17,-2-2,1 1,-1-2,0 0,0 0,16-16,13-25,-32 36,0 1,0 0,23-19,-23 24,20-11,-22 14,0 0,-1-1,0 0,0 0,12-12,4-12,-19 22,1 0,1 0,-1 1,9-8,-3 5,-4 4,1-1,-1-1,0 0,0 0,-1 0,0 0,9-16,-12 16,1 1,-1 0,1 0,1 0,-1 0,1 1,0-1,0 1,0 1,1-1,0 1,0 0,0 0,0 0,1 1,0 0,-1 1,11-4,-1 2</inkml:trace>
  <inkml:trace contextRef="#ctx0" brushRef="#br0" timeOffset="15427.46">826 2997,'0'-8,"1"1,0-1,0 0,1 1,0-1,0 1,1 0,0 0,0 0,0 0,1 0,8-10,5-4,1 1,28-24,11-13,-25 18,24-25,-46 53,0 0,0-1,15-25,16-44,-39 75,2 0,-1 0,1 0,0 0,0 1,0 0,1-1,7-5,-1 1,-1 1,-1-1,0-1,0 0,12-21,-7 12,1 0,21-22,38-33,-57 59,-3 3,0 2,21-13,1-1,-21 14,28-17,-37 25,1 0,0 0,0 1,0 0,0 0,0 0,12 0,387-5,-261 8,71-1,-210 0,0 1,0 0,0 1,0-1,-1 1,1 0,6 4,-3-3,-1 1,13 2,15 3,-22-5,-1 0,20 2,130-4,-88-3,350 1,-419 0,0 0,0 0,0-1,-1 0,1 0,0 0,0-1,10-4,10-6,-17 8,1 0,-1 0,0-1,0-1,-1 1,15-14,86-96,-52 56,59-55,-107 107,0 1,0 0,1 1,0 0,-1 0,2 1,19-6,-12 4,-15 6,-1-1,0 0,0 0,1 0,-1-1,0 1,0 0,0-1,0 1,-1-1,1 0,0 1,1-4,0 0,0 0,-1 0,0 0,3-8,-4 9,18-47,12-35,-29 80,0 0,0-1,1 1,0 0,6-8,22-25,-30 38,5-7,0 0,-1 0,0 0,-1-1,0 1,0-1,-1 0,0 0,-1 0,0 0,1-12,1-14,-3-58,-1 79,-3-341,3 348,1 1,0-1,0 1,1-1,0 1,0-1,0 1,6-11,-2 4,27-74,-16 53,2 1,1 1,28-34,-32 44,9-19,-19 31,-1 0,2 0,-1 1,15-16,77-58,-91 76,-1 0,9-12,-12 14,1 1,-1-1,1 1,0-1,0 1,1 0,-1 1,1-1,8-4,7-3,26-18,0 0,-22 18,-19 9,1-1,-1 1,0-1,6-4,1-2,-2 1,19-11,-24 17,-1 0,1 0,0 0,0 0,0 1,0 0,8-1,48-7,-38 4,30-1,203 5,-131 2,-115 0,0 0,0 0,1 1,14 6,5 0,-20-5,0 1,0 0,0 0,-1 1,0 1,1-1,15 15,3 0,-21-16,0-1,0 1,0-1,0-1,1 1,-1-2,1 1,0-1,14 1,-7 0,19 4,-10 3,-19-7,1 0,-1 0,7 2,22 0,-18-3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2:21.09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03.01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10.86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14.96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  <inkml:trace contextRef="#ctx0" brushRef="#br0" timeOffset="1014.33">1 1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17.82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31.36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32.50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39.61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3:46.54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  <inkml:trace contextRef="#ctx0" brushRef="#br0" timeOffset="456.74">1 1</inkml:trace>
  <inkml:trace contextRef="#ctx0" brushRef="#br0" timeOffset="457.74">1 1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4:02.55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45:23.25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4:08.10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0T15:44:06.01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  <inkml:trace contextRef="#ctx0" brushRef="#br0" timeOffset="404.97">1 1</inkml:trace>
  <inkml:trace contextRef="#ctx0" brushRef="#br0" timeOffset="761.88">1 1</inkml:trace>
  <inkml:trace contextRef="#ctx0" brushRef="#br0" timeOffset="1165.45">1 1</inkml:trace>
  <inkml:trace contextRef="#ctx0" brushRef="#br0" timeOffset="1577.65">1 1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9:30:48.01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44:05.16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45:56.30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47:35.69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49:23.76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0:42.97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2:28.93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2:28.93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46:25.02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  <inkml:trace contextRef="#ctx0" brushRef="#br0" timeOffset="452.84">1 1</inkml:trace>
  <inkml:trace contextRef="#ctx0" brushRef="#br0" timeOffset="1021.55">1 1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3:38.87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3:38.87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4:58.37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4:58.37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6:12.37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1T16:56:12.37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46:46.25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  <inkml:trace contextRef="#ctx0" brushRef="#br0" timeOffset="560.11">1 1,'0'0</inkml:trace>
  <inkml:trace contextRef="#ctx0" brushRef="#br0" timeOffset="561.11">1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49:27.42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  <inkml:trace contextRef="#ctx0" brushRef="#br0" timeOffset="597.81">1 1,'0'0</inkml:trace>
  <inkml:trace contextRef="#ctx0" brushRef="#br0" timeOffset="598.81">1 1,'0'0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51:15.40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51:24.89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  <inkml:trace contextRef="#ctx0" brushRef="#br0" timeOffset="1240.7">1 1</inkml:trace>
  <inkml:trace contextRef="#ctx0" brushRef="#br0" timeOffset="1679.23">1 1</inkml:trace>
  <inkml:trace contextRef="#ctx0" brushRef="#br0" timeOffset="2333.25">1 1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53:08.33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9T16:54:45.2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  <inkml:trace contextRef="#ctx0" brushRef="#br0" timeOffset="528.71">1 1,'0'0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B9D7D0-B330-4972-B6C3-4D2C2489B13C}" name="Tabela47" displayName="Tabela47" ref="C8:F19" totalsRowShown="0">
  <autoFilter ref="C8:F19" xr:uid="{CF0C0E5D-6437-4A0C-A9F1-4C2F600C9D93}"/>
  <tableColumns count="4">
    <tableColumn id="1" xr3:uid="{90C4CBEF-591D-4CA8-B3F2-01A9C2CE769E}" name="Coluna1"/>
    <tableColumn id="2" xr3:uid="{ABB876EF-3229-4C12-A19D-D7C1DD6A9FBA}" name="Coluna2"/>
    <tableColumn id="3" xr3:uid="{713E002F-F8A8-4C3A-BE3E-FD9FE6AFA07E}" name="Coluna3"/>
    <tableColumn id="4" xr3:uid="{1B7A2CCC-64D3-4C7F-8D1D-F266D60261F1}" name="Coluna4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872644-C46A-443E-B649-845046F78895}" name="Tabela478" displayName="Tabela478" ref="C8:IC19" totalsRowShown="0">
  <autoFilter ref="C8:IC19" xr:uid="{CF0C0E5D-6437-4A0C-A9F1-4C2F600C9D93}"/>
  <tableColumns count="235">
    <tableColumn id="1" xr3:uid="{1E4B5425-AE95-484E-9D71-234258A1A591}" name="Coluna1"/>
    <tableColumn id="2" xr3:uid="{3C49BEF3-DEAE-452E-A675-B30812EE61FB}" name="Coluna2"/>
    <tableColumn id="3" xr3:uid="{775EA92D-6098-4CDB-847E-BB5F32430A75}" name="Coluna3"/>
    <tableColumn id="4" xr3:uid="{400600AC-BCAC-424B-80A3-5195C1BE3B48}" name="Coluna4"/>
    <tableColumn id="5" xr3:uid="{8959E99B-8DCC-4028-B725-A047F51F98DE}" name="Coluna5"/>
    <tableColumn id="6" xr3:uid="{D7C81F67-4296-48B3-9A22-35CBF51E3535}" name="Coluna6"/>
    <tableColumn id="7" xr3:uid="{290DB0F2-B43E-4F41-9A4B-EBD1CC4BB2D4}" name="Coluna7"/>
    <tableColumn id="8" xr3:uid="{A4AF2D66-0478-4841-B6CD-CB47A4CDCE7B}" name="Coluna8"/>
    <tableColumn id="9" xr3:uid="{F72D446E-D53E-4904-A462-D76FB3B25632}" name="Coluna9"/>
    <tableColumn id="10" xr3:uid="{49874B34-5DF6-432F-A409-B1B4FB22FDA7}" name="Coluna10"/>
    <tableColumn id="11" xr3:uid="{54508D37-0AB3-4B7A-936E-DB768953CABD}" name="Coluna11"/>
    <tableColumn id="12" xr3:uid="{8547415E-0054-4DB6-9164-56596F1A1A6F}" name="Coluna12"/>
    <tableColumn id="13" xr3:uid="{00ED404C-8FBA-4AEF-8D63-EE1FB8C55E67}" name="Coluna13"/>
    <tableColumn id="14" xr3:uid="{83C2417D-31E7-4D9A-A651-E677B1CFA348}" name="Coluna14"/>
    <tableColumn id="15" xr3:uid="{B1942CDA-B9E1-429A-BDBD-3C1957DE24AA}" name="Coluna15"/>
    <tableColumn id="16" xr3:uid="{0798343F-949B-4D11-960B-7A2516FED376}" name="Coluna16"/>
    <tableColumn id="17" xr3:uid="{A15089E7-EC72-4009-A6B0-95BF9BDED68D}" name="Coluna17"/>
    <tableColumn id="18" xr3:uid="{C93C8C52-F6E0-4C38-9989-C533CD0449B0}" name="Coluna18"/>
    <tableColumn id="19" xr3:uid="{CF4F7739-DC16-4430-A48F-7B4550253BE3}" name="Coluna19"/>
    <tableColumn id="20" xr3:uid="{CF7E31E0-C804-4384-9ECA-7572806BD191}" name="Coluna20"/>
    <tableColumn id="21" xr3:uid="{FDB590EF-9994-46CD-82D6-2D14B2F44369}" name="Coluna21"/>
    <tableColumn id="22" xr3:uid="{FDB1FA36-2565-4FE3-9529-2D0A586DC43A}" name="Coluna22"/>
    <tableColumn id="23" xr3:uid="{B7BDE0E7-9864-4DB0-9A88-8687ACE0D062}" name="Coluna23"/>
    <tableColumn id="24" xr3:uid="{97123D60-A9CD-4B33-879F-AE34AC977D95}" name="Coluna24"/>
    <tableColumn id="25" xr3:uid="{B982C96D-4AF5-451C-A713-FD9214B49CB8}" name="Coluna25"/>
    <tableColumn id="26" xr3:uid="{12F8BDCA-B2D9-480B-A408-86EEEF9D612A}" name="Coluna26"/>
    <tableColumn id="27" xr3:uid="{CA345394-C859-4E0C-9039-233A42564BF2}" name="Coluna27"/>
    <tableColumn id="28" xr3:uid="{A030CE4D-23A4-4C77-8A07-68216F1A8057}" name="Coluna28"/>
    <tableColumn id="29" xr3:uid="{BDB5CEF5-D19E-4A6B-AEAA-E88C3C0C377B}" name="Coluna29"/>
    <tableColumn id="30" xr3:uid="{D3EC0216-2BF3-4443-822F-5D28B6B4FCF5}" name="Coluna30"/>
    <tableColumn id="31" xr3:uid="{0D1EC3D1-AAB7-4116-8620-8FA27B6C213B}" name="Coluna31"/>
    <tableColumn id="32" xr3:uid="{3A288197-0798-4977-8D64-0E8D250E57E9}" name="Coluna32"/>
    <tableColumn id="33" xr3:uid="{16750631-7834-4408-8756-293738B5CF44}" name="Coluna33"/>
    <tableColumn id="34" xr3:uid="{B1F7D003-BC72-43C0-90D8-8A08109AEFFF}" name="Coluna34"/>
    <tableColumn id="35" xr3:uid="{47DAEEA3-149E-4D6B-9437-B2FEF279A16D}" name="Coluna35"/>
    <tableColumn id="36" xr3:uid="{CDF69750-A3A2-4E05-B8F6-0F7AD6EBE59E}" name="Coluna36"/>
    <tableColumn id="37" xr3:uid="{8681C47C-B52C-4905-8252-39E63413E4C0}" name="Coluna37"/>
    <tableColumn id="38" xr3:uid="{CCB7D290-AAEE-4F61-99B6-CF5EF0A729C2}" name="Coluna38"/>
    <tableColumn id="39" xr3:uid="{3AE046F4-866E-4697-A170-546AEA2A4899}" name="Coluna39"/>
    <tableColumn id="40" xr3:uid="{575ACC72-8FFB-46E2-B148-5F183D14FAF3}" name="Coluna40"/>
    <tableColumn id="41" xr3:uid="{705F055B-8BCB-4191-B755-E476AD297F60}" name="Coluna41"/>
    <tableColumn id="42" xr3:uid="{16AC7E0C-7268-48EB-9E76-9F6FEBEA3810}" name="Coluna42"/>
    <tableColumn id="43" xr3:uid="{7DFC7E5A-A44D-40C4-BB65-FE576D479B6C}" name="Coluna43"/>
    <tableColumn id="44" xr3:uid="{3601F76F-3E4F-4F97-BB63-9AC889862709}" name="Coluna44"/>
    <tableColumn id="45" xr3:uid="{4F6C1048-3383-4988-82E6-3779E7465893}" name="Coluna45"/>
    <tableColumn id="46" xr3:uid="{4F8E8E21-FD9E-48B1-97F9-E5AEDBDE13A1}" name="Coluna46"/>
    <tableColumn id="47" xr3:uid="{2C4306F2-29F7-40B2-A10D-BA5D6CC3FD60}" name="Coluna47"/>
    <tableColumn id="48" xr3:uid="{838445BF-7463-486E-A3DA-3ABA1BE98B89}" name="Coluna48"/>
    <tableColumn id="49" xr3:uid="{2328393E-6BF1-492F-A852-00F291E7A171}" name="Coluna49"/>
    <tableColumn id="50" xr3:uid="{F9FCCCCE-0ED2-4A6E-A647-DABD3C66582A}" name="Coluna50"/>
    <tableColumn id="51" xr3:uid="{E0730AB2-6757-456D-8B59-47D85DE1A38B}" name="Coluna51"/>
    <tableColumn id="52" xr3:uid="{1C1CC5F0-4FC5-40B2-A68B-5BE4EC5AEB93}" name="Coluna52"/>
    <tableColumn id="53" xr3:uid="{72E78F0A-9405-476F-B5DC-0A7B12E57988}" name="Coluna53"/>
    <tableColumn id="54" xr3:uid="{442F5602-ADC3-4AD8-AEDF-D7658B6E6D01}" name="Coluna54"/>
    <tableColumn id="55" xr3:uid="{A1EB773A-1A4D-4E62-ADE4-6109B9D8BE5D}" name="Coluna55"/>
    <tableColumn id="56" xr3:uid="{0424F231-F7F2-4FAA-81C5-E68CCD525DB1}" name="Coluna56"/>
    <tableColumn id="57" xr3:uid="{C4B40F47-231A-46C8-9516-5FAFF2733E14}" name="Coluna57"/>
    <tableColumn id="58" xr3:uid="{7FAC4EEA-1D9D-46AD-A105-A6319B097192}" name="Coluna58"/>
    <tableColumn id="59" xr3:uid="{11F769C3-9489-46C2-AF67-8D1380733AD1}" name="Coluna59"/>
    <tableColumn id="60" xr3:uid="{0A80EE69-C34F-49AA-A6EB-71083609D921}" name="Coluna60"/>
    <tableColumn id="61" xr3:uid="{98E94088-7B1C-42B0-B662-1540F156CFF6}" name="Coluna61"/>
    <tableColumn id="62" xr3:uid="{6627626C-9ED8-48D1-BC14-27CD112CF2BA}" name="Coluna62"/>
    <tableColumn id="63" xr3:uid="{9DB430DC-9C2C-4E83-BB5D-DAA8E0C91C65}" name="Coluna63"/>
    <tableColumn id="64" xr3:uid="{905331F2-00F8-4225-99A2-377B0FD0DDE8}" name="Coluna64"/>
    <tableColumn id="65" xr3:uid="{A31D9705-A9B1-46FE-A125-A46F87B3C3B0}" name="Coluna65"/>
    <tableColumn id="66" xr3:uid="{5EE94FD4-7C97-481A-A3BB-7CF809C12E1E}" name="Coluna66"/>
    <tableColumn id="67" xr3:uid="{B2E0F268-E232-4BEF-A394-2B31207254BF}" name="Coluna67"/>
    <tableColumn id="68" xr3:uid="{735C5808-E7C3-4D57-8374-67B670A9CFF7}" name="Coluna68"/>
    <tableColumn id="69" xr3:uid="{C4DE0FB8-2DD2-4089-8C40-9315974E160D}" name="Coluna69"/>
    <tableColumn id="70" xr3:uid="{33297ADD-D969-4324-88D8-7753C68F8CEA}" name="Coluna70"/>
    <tableColumn id="71" xr3:uid="{42172B04-2C4E-4B49-B677-DA09FE4555D1}" name="Coluna71"/>
    <tableColumn id="72" xr3:uid="{9E3B29C4-572C-4026-BB4F-5E0AEA159527}" name="Coluna72"/>
    <tableColumn id="73" xr3:uid="{BE7D3988-B130-4EF3-8C0D-C8A68BFCEA74}" name="Coluna73"/>
    <tableColumn id="74" xr3:uid="{5471C3A1-A717-4B46-9F56-C75895D225BB}" name="Coluna74"/>
    <tableColumn id="75" xr3:uid="{EACC9E41-C34F-4373-9CF0-9C3D9D5993AE}" name="Coluna75"/>
    <tableColumn id="76" xr3:uid="{92F24B75-FB98-40C7-BF05-CB3C5C36E3C8}" name="Coluna76"/>
    <tableColumn id="77" xr3:uid="{CA4320B5-7324-460A-BE62-6BA70F460542}" name="Coluna77"/>
    <tableColumn id="78" xr3:uid="{D348F9F7-0BD7-4ACD-955A-99B439B0959B}" name="Coluna78"/>
    <tableColumn id="79" xr3:uid="{DBD19909-2BAF-49D9-9FEC-A5985F8EAF36}" name="Coluna79"/>
    <tableColumn id="80" xr3:uid="{1C046568-31E0-4782-B528-2FAE03816EB2}" name="Coluna80"/>
    <tableColumn id="81" xr3:uid="{5C95F6EB-E828-488F-9776-23E7A2E0FD7C}" name="Coluna81"/>
    <tableColumn id="82" xr3:uid="{B57A80D6-EB82-46B7-AE57-7ED823D0D21A}" name="Coluna82"/>
    <tableColumn id="83" xr3:uid="{35AE7603-249A-4F95-8C74-9D88C5196B39}" name="Coluna83"/>
    <tableColumn id="84" xr3:uid="{6790DB72-E3CD-4248-A1D4-234524916FBC}" name="Coluna84"/>
    <tableColumn id="85" xr3:uid="{860BF70D-FAA5-4E33-B7A9-81680CD7AB51}" name="Coluna85"/>
    <tableColumn id="86" xr3:uid="{F84B3AB1-7881-475B-B9B7-BACA39265269}" name="Coluna86"/>
    <tableColumn id="87" xr3:uid="{64815367-D63A-4A92-9829-7725576D5DCF}" name="Coluna87"/>
    <tableColumn id="88" xr3:uid="{BC3F1A55-26E9-4AB7-82FF-95D4B9098F17}" name="Coluna88"/>
    <tableColumn id="89" xr3:uid="{E273D752-6948-467C-9917-A31182D390D8}" name="Coluna89"/>
    <tableColumn id="90" xr3:uid="{AD3289BC-011D-4BC7-A851-E3599A622236}" name="Coluna90"/>
    <tableColumn id="91" xr3:uid="{39A3F959-5CDC-45F5-9245-1A3EB3979D4A}" name="Coluna91"/>
    <tableColumn id="92" xr3:uid="{00833FF7-DB8D-444D-BBCE-498FA62C44CA}" name="Coluna92"/>
    <tableColumn id="93" xr3:uid="{64A761D1-6789-4584-AD7A-C9A976138632}" name="Coluna93"/>
    <tableColumn id="94" xr3:uid="{A815072C-02E1-4FA9-A118-00FE817A35FF}" name="Coluna94"/>
    <tableColumn id="95" xr3:uid="{5DB120E5-557A-4FED-8F66-3580DF1BC630}" name="Coluna95"/>
    <tableColumn id="96" xr3:uid="{345C0E90-6162-402E-BFB2-BE886ABC4226}" name="Coluna96"/>
    <tableColumn id="97" xr3:uid="{BF394526-C874-4FC2-9C6D-97222FCF0116}" name="Coluna97"/>
    <tableColumn id="98" xr3:uid="{85115E47-0DB2-4C84-B0C5-709CB3AF6C5D}" name="Coluna98"/>
    <tableColumn id="99" xr3:uid="{16D9D7A6-EC14-491B-BADA-56303662C434}" name="Coluna99"/>
    <tableColumn id="100" xr3:uid="{6713332B-2F0C-4276-A95D-B80AA8F40094}" name="Coluna100"/>
    <tableColumn id="101" xr3:uid="{BC65FFE9-F013-4520-B2AD-A057EC246FE8}" name="Coluna101"/>
    <tableColumn id="102" xr3:uid="{65FA4D52-F3E7-4932-B354-C18EB64D82D7}" name="Coluna102"/>
    <tableColumn id="103" xr3:uid="{931814C6-97A7-40D3-84B0-5DD1BDD13BBC}" name="Coluna103"/>
    <tableColumn id="104" xr3:uid="{9AFD079D-AA2D-4535-B2A6-E69FBC110368}" name="Coluna104"/>
    <tableColumn id="105" xr3:uid="{84EEF337-BFCF-4682-A78E-6AE954E595DA}" name="Coluna105"/>
    <tableColumn id="106" xr3:uid="{279DD769-2659-42E9-8FE1-5913AD84BC2C}" name="Coluna106"/>
    <tableColumn id="107" xr3:uid="{FB1BE2E1-E107-45B1-9FA5-FB3DDDC87178}" name="Coluna107"/>
    <tableColumn id="108" xr3:uid="{4F853E5F-21A2-4147-A85A-10E93BEF63B4}" name="Coluna108"/>
    <tableColumn id="109" xr3:uid="{65EE5A71-3179-4019-ADA9-372A89D8EE29}" name="Coluna109"/>
    <tableColumn id="110" xr3:uid="{FC105E4F-A82F-4C5F-862D-C2DF70720405}" name="Coluna110"/>
    <tableColumn id="111" xr3:uid="{A8B5CB4C-CFCA-4D16-B754-20F84E073479}" name="Coluna111"/>
    <tableColumn id="112" xr3:uid="{CCE2E938-9F60-4121-B927-810948895647}" name="Coluna112"/>
    <tableColumn id="113" xr3:uid="{B5910876-1987-4E18-B920-6222A99E5213}" name="Coluna113"/>
    <tableColumn id="114" xr3:uid="{1EC5FC45-F08A-4E9E-B00D-928215AA7719}" name="Coluna114"/>
    <tableColumn id="115" xr3:uid="{4076827F-4C60-4EBB-9AF4-E6271D3E6AC4}" name="Coluna115"/>
    <tableColumn id="116" xr3:uid="{A11D0625-4CA9-4801-9755-30DE4A57A8C7}" name="Coluna116"/>
    <tableColumn id="117" xr3:uid="{1D6AA2D8-3F7C-409A-82F2-71873C1779EC}" name="Coluna117"/>
    <tableColumn id="118" xr3:uid="{C8F3C05B-53D9-4314-9887-AD8064C87CE0}" name="Coluna118"/>
    <tableColumn id="119" xr3:uid="{A5903D48-D504-47F2-8FDA-6DF20F366027}" name="Coluna119"/>
    <tableColumn id="120" xr3:uid="{8FBACCA4-CB8D-4845-B710-C359E46C9AAA}" name="Coluna120"/>
    <tableColumn id="121" xr3:uid="{F8992918-EEF6-4304-A9C0-AA8251DEED72}" name="Coluna121"/>
    <tableColumn id="122" xr3:uid="{49D40894-1158-4E56-B609-B03E5328032A}" name="Coluna122"/>
    <tableColumn id="123" xr3:uid="{FE6B2052-CBE7-4ED7-B20A-7EA786878C97}" name="Coluna123"/>
    <tableColumn id="124" xr3:uid="{AD98307F-96A8-4DFA-81D3-A4E520E4E5E6}" name="Coluna124"/>
    <tableColumn id="125" xr3:uid="{84CC3569-E7EC-4959-BF3E-4C2CB8D07519}" name="Coluna125"/>
    <tableColumn id="126" xr3:uid="{18332945-4EA8-46C1-BB53-9B7BD12778F0}" name="Coluna126"/>
    <tableColumn id="127" xr3:uid="{516C9C1A-B1A6-4B16-9669-B603D7907D9F}" name="Coluna127"/>
    <tableColumn id="128" xr3:uid="{F593803A-0ECE-4609-984E-15F22C0DC869}" name="Coluna128"/>
    <tableColumn id="129" xr3:uid="{EB9BCA5D-6E66-4608-BF2D-86E960122A6A}" name="Coluna129"/>
    <tableColumn id="130" xr3:uid="{32134BD5-EC86-4BC4-9ADE-A624C6FD1234}" name="Coluna130"/>
    <tableColumn id="131" xr3:uid="{83228B23-B091-4B70-9C89-5BE05878D8F4}" name="Coluna131"/>
    <tableColumn id="132" xr3:uid="{E303DC2B-97CA-484A-B28C-C2C3C6C0B861}" name="Coluna132"/>
    <tableColumn id="133" xr3:uid="{8A4C0C68-A540-44CC-ABB8-FF09C46E9BED}" name="Coluna133"/>
    <tableColumn id="134" xr3:uid="{5B80C611-027C-4807-BA45-56D2BF01070B}" name="Coluna134"/>
    <tableColumn id="135" xr3:uid="{97D81886-6D78-4B8E-98F0-DFC4CDE90600}" name="Coluna135"/>
    <tableColumn id="136" xr3:uid="{A9ACCA15-0399-4D17-85DA-BDFAA56F079E}" name="Coluna136"/>
    <tableColumn id="137" xr3:uid="{8413A8E1-C9C7-435B-844F-3CC40C29BF84}" name="Coluna137"/>
    <tableColumn id="138" xr3:uid="{6DE1645F-AE62-4280-B60A-DC1CC670A603}" name="Coluna138"/>
    <tableColumn id="139" xr3:uid="{6C28E2E6-38A4-43B3-BE0A-15C1547695E9}" name="Coluna139"/>
    <tableColumn id="140" xr3:uid="{7D086AAD-FD50-4A1A-86C8-AA3FAEA174D0}" name="Coluna140"/>
    <tableColumn id="141" xr3:uid="{5B1868EE-137F-43B6-9B39-53D9B12B216C}" name="Coluna141"/>
    <tableColumn id="142" xr3:uid="{705A8CEF-D4F3-43C3-B432-2D2FEB4DA3E1}" name="Coluna142"/>
    <tableColumn id="143" xr3:uid="{946CD270-A5B7-49DB-8FCA-43AB9C7975E6}" name="Coluna143"/>
    <tableColumn id="144" xr3:uid="{6B29F306-FC76-4951-8981-A5A33232494F}" name="Coluna144"/>
    <tableColumn id="145" xr3:uid="{2EA5A32E-B116-4833-8708-375925F7D6FE}" name="Coluna145"/>
    <tableColumn id="146" xr3:uid="{7FAE8D03-ED19-406F-96E9-C015E5D99940}" name="Coluna146"/>
    <tableColumn id="147" xr3:uid="{F91DDAB5-4F97-45A2-9349-6077D051A2F5}" name="Coluna147"/>
    <tableColumn id="148" xr3:uid="{FB547DF8-2540-4D21-8357-A51B1CF4295C}" name="Coluna148"/>
    <tableColumn id="149" xr3:uid="{C1FA78AF-BA9C-4196-AD1E-EF45556C1177}" name="Coluna149"/>
    <tableColumn id="150" xr3:uid="{34FA9AEF-F935-4A91-A504-8F4269D4E5D4}" name="Coluna150"/>
    <tableColumn id="151" xr3:uid="{5A72D09C-DAB7-43E7-8D3F-516601480AE7}" name="Coluna151"/>
    <tableColumn id="152" xr3:uid="{4027C71F-65D1-4DD8-9ABC-6B9B07C3C75C}" name="Coluna152"/>
    <tableColumn id="153" xr3:uid="{4BDF7083-22D3-4460-8E45-7D1A0871ABFB}" name="Coluna153"/>
    <tableColumn id="154" xr3:uid="{14727656-6A58-4BBE-B9F3-A24791A2FA7D}" name="Coluna154"/>
    <tableColumn id="155" xr3:uid="{438D72E8-82FE-4B41-B556-F07A4CAA2324}" name="Coluna155"/>
    <tableColumn id="156" xr3:uid="{E2CE887C-FAC0-4100-A968-C5C6A42CAF8F}" name="Coluna156"/>
    <tableColumn id="157" xr3:uid="{D6AD2944-DF69-4BFE-9F4A-79EB014A4446}" name="Coluna157"/>
    <tableColumn id="158" xr3:uid="{724CD123-6F39-4BFD-BC5B-463D34B7C7E4}" name="Coluna158"/>
    <tableColumn id="159" xr3:uid="{92C336DC-B973-47E0-9D43-35B0AB3246F2}" name="Coluna159"/>
    <tableColumn id="160" xr3:uid="{EF05CE64-82FE-4F75-AA28-B1A2FC525BD5}" name="Coluna160"/>
    <tableColumn id="161" xr3:uid="{78A68707-E649-4035-A64B-9A66B1F2E773}" name="Coluna161"/>
    <tableColumn id="162" xr3:uid="{F4E83851-431F-492E-A0DD-8283C94F4716}" name="Coluna162"/>
    <tableColumn id="163" xr3:uid="{55A380A8-AE6F-4349-BE0A-6F4EDC35D41D}" name="Coluna163"/>
    <tableColumn id="164" xr3:uid="{D640EC7A-EF2F-45B5-B840-77B9439A0706}" name="Coluna164"/>
    <tableColumn id="165" xr3:uid="{F1A6FCCA-655E-4D1C-BA5C-1E35765912CC}" name="Coluna165"/>
    <tableColumn id="166" xr3:uid="{BC4AB4C0-4A4B-492F-88F9-2A959B7643EB}" name="Coluna166"/>
    <tableColumn id="167" xr3:uid="{06EC3DA2-69F0-4A63-A8DC-A808081753EC}" name="Coluna167"/>
    <tableColumn id="168" xr3:uid="{6BF7A103-E422-479F-B9F7-910CF3FCF773}" name="Coluna168"/>
    <tableColumn id="169" xr3:uid="{FE2DEE7D-9D74-418D-959E-3200B0F7D5E4}" name="Coluna169"/>
    <tableColumn id="170" xr3:uid="{CB4B28D0-BA17-47BF-9E67-4DEA78A84C87}" name="Coluna170"/>
    <tableColumn id="171" xr3:uid="{8C2496ED-4384-483C-9666-8B5446032D03}" name="Coluna171"/>
    <tableColumn id="172" xr3:uid="{8C4C5DF7-D751-49E4-ACB6-6417C4958432}" name="Coluna172"/>
    <tableColumn id="173" xr3:uid="{A07AE09A-179D-413F-A945-E6451A65841B}" name="Coluna173"/>
    <tableColumn id="174" xr3:uid="{547A2409-2A9C-4AFC-8008-60EAD845449B}" name="Coluna174"/>
    <tableColumn id="175" xr3:uid="{CC609CC3-F597-4F88-947F-2EF46E1A11C5}" name="Coluna175"/>
    <tableColumn id="176" xr3:uid="{E4D4BCE2-F28F-412C-B928-F545FE1213B3}" name="Coluna176"/>
    <tableColumn id="177" xr3:uid="{CEDB01CB-DEFF-4A92-91C1-E0C3F9BF9F3D}" name="Coluna177"/>
    <tableColumn id="178" xr3:uid="{05CF36D5-0D7A-4165-BEEC-49098B7FEB96}" name="Coluna178"/>
    <tableColumn id="179" xr3:uid="{638ACD82-B7A4-4FD5-BCED-3F38E132A218}" name="Coluna179"/>
    <tableColumn id="180" xr3:uid="{69574DE2-C391-4F4B-83EB-609CD7F5C3DC}" name="Coluna180"/>
    <tableColumn id="181" xr3:uid="{F3DC35AF-7B3B-4E44-AD53-34E587929B4D}" name="Coluna181"/>
    <tableColumn id="182" xr3:uid="{EC6C2298-8327-42BF-89B2-BE1290F0718B}" name="Coluna182"/>
    <tableColumn id="183" xr3:uid="{C71F87BA-749B-42BF-A864-CEDB244322E1}" name="Coluna183"/>
    <tableColumn id="184" xr3:uid="{29BC868B-AB42-4D0F-B1B0-7D19FA74B5F2}" name="Coluna184"/>
    <tableColumn id="185" xr3:uid="{DD0C2D43-C9C6-47ED-9018-E6C376F203CE}" name="Coluna185"/>
    <tableColumn id="186" xr3:uid="{8523E436-104B-4F91-9D64-4C1C5F1E6EEC}" name="Coluna186"/>
    <tableColumn id="187" xr3:uid="{9671A6C7-65AA-4A1C-BC1A-C194098EB4C3}" name="Coluna187"/>
    <tableColumn id="188" xr3:uid="{021653F0-A0FC-42FD-AD33-1F8053CCAE46}" name="Coluna188"/>
    <tableColumn id="189" xr3:uid="{A508A985-A707-46BD-B07E-748003C7D17F}" name="Coluna189"/>
    <tableColumn id="190" xr3:uid="{AFE7F854-C7E1-483A-8DE3-A1F0431B9983}" name="Coluna190"/>
    <tableColumn id="191" xr3:uid="{00DCC1FF-3665-4105-806A-A9D3F5C5F16B}" name="Coluna191"/>
    <tableColumn id="192" xr3:uid="{6180C34B-E267-4355-A350-2807A952ED74}" name="Coluna192"/>
    <tableColumn id="193" xr3:uid="{C8738F7E-E463-4487-B844-4BE00C10FB8C}" name="Coluna193"/>
    <tableColumn id="194" xr3:uid="{56C00FA8-53AF-4AEC-B610-2792E842354D}" name="Coluna194"/>
    <tableColumn id="195" xr3:uid="{EC7E594B-AF10-47E5-91FA-8F3DBD3AF51F}" name="Coluna195"/>
    <tableColumn id="196" xr3:uid="{992DEDB2-3C9E-48F7-807B-F327E0EC12A9}" name="Coluna196"/>
    <tableColumn id="197" xr3:uid="{61E56C68-8D3C-4E69-8564-E481BD8707BF}" name="Coluna197"/>
    <tableColumn id="198" xr3:uid="{DA1A35BB-0853-4CFD-9C38-9AFA99B76648}" name="Coluna198"/>
    <tableColumn id="199" xr3:uid="{5DE34405-AFCF-45FD-B5BA-FCB3D22F6F1A}" name="Coluna199"/>
    <tableColumn id="200" xr3:uid="{3CF8BA5C-73F7-4B7B-8634-E5B4B033CF84}" name="Coluna200"/>
    <tableColumn id="201" xr3:uid="{2A7253DE-E152-456B-821F-2BA2526C7F09}" name="Coluna201"/>
    <tableColumn id="202" xr3:uid="{11C954F6-40AA-4E6F-8316-4D5D1E2FD760}" name="Coluna202"/>
    <tableColumn id="203" xr3:uid="{FD861019-EDD6-4A3C-9D80-F0E59DFEED94}" name="Coluna203"/>
    <tableColumn id="204" xr3:uid="{BD8E2CCC-233B-4FB9-AD86-913C3951FA76}" name="Coluna204"/>
    <tableColumn id="205" xr3:uid="{FE0359FE-88D8-47B5-BE75-AF59860CE16E}" name="Coluna205"/>
    <tableColumn id="206" xr3:uid="{D71FFA23-2F66-472E-B466-C2335FF427DC}" name="Coluna206"/>
    <tableColumn id="207" xr3:uid="{F59077BD-F566-4869-BB4B-B8C1CDC336E6}" name="Coluna207"/>
    <tableColumn id="208" xr3:uid="{DADE01C2-4FC8-4DD2-B9F3-081441F6E6CA}" name="Coluna208"/>
    <tableColumn id="209" xr3:uid="{E1928424-294E-4FDD-9E42-35599C4F1802}" name="Coluna209"/>
    <tableColumn id="210" xr3:uid="{5164E8BA-2331-4AC4-AC9C-886B2E0A7F1C}" name="Coluna210"/>
    <tableColumn id="211" xr3:uid="{487246A6-19F7-453E-B68D-238D23EC0BE3}" name="Coluna211"/>
    <tableColumn id="212" xr3:uid="{3FDB5187-FC3E-4509-96CC-754112D72B5E}" name="Coluna212"/>
    <tableColumn id="213" xr3:uid="{831B8DD6-E182-4D25-AB3E-16FCE89FFC44}" name="Coluna213"/>
    <tableColumn id="214" xr3:uid="{EB678063-CFD6-424E-9950-1065BC6E79A2}" name="Coluna214"/>
    <tableColumn id="215" xr3:uid="{044CB7A0-C9FF-4045-941A-1BB224BDF106}" name="Coluna215"/>
    <tableColumn id="216" xr3:uid="{08CE82B1-26D2-4482-AA61-3DACCCA9D0B7}" name="Coluna216"/>
    <tableColumn id="217" xr3:uid="{94130365-2E1B-4766-A914-68C22CBD46E3}" name="Coluna217"/>
    <tableColumn id="218" xr3:uid="{55EB7EC6-5955-48C2-8034-C63E62D1F026}" name="Coluna218"/>
    <tableColumn id="219" xr3:uid="{104908CD-FA49-4653-8AAE-96E471428A3D}" name="Coluna219"/>
    <tableColumn id="220" xr3:uid="{BA4DD21E-8261-426C-8142-24CBC95D6ABD}" name="Coluna220"/>
    <tableColumn id="221" xr3:uid="{7795D8F6-F836-41CE-A554-F4C5C8740270}" name="Coluna221"/>
    <tableColumn id="222" xr3:uid="{42D75937-657E-4C0E-8107-AB24F0F0485F}" name="Coluna222"/>
    <tableColumn id="223" xr3:uid="{0A36B338-A73F-47B0-A79A-50E8CCF15344}" name="Coluna223"/>
    <tableColumn id="224" xr3:uid="{CAC7C5E9-1BF8-4A69-93A3-7A6809423216}" name="Coluna224"/>
    <tableColumn id="225" xr3:uid="{A38348E9-453D-4355-9042-534FA4169FB9}" name="Coluna225"/>
    <tableColumn id="226" xr3:uid="{1C3F6558-EA25-407D-A2BC-C7569403F63A}" name="Coluna226"/>
    <tableColumn id="227" xr3:uid="{BC7AD53A-0FB1-43FC-AA11-FF5A90B10375}" name="Coluna227"/>
    <tableColumn id="228" xr3:uid="{C2F4A055-C4DB-4DE2-A4A3-BE151D70AB7A}" name="Coluna228"/>
    <tableColumn id="229" xr3:uid="{F8AD8A34-1B23-4712-B9C8-05E3D092C233}" name="Coluna229"/>
    <tableColumn id="230" xr3:uid="{DD988F00-21A7-4E3D-8ACA-DE960E7B773A}" name="Coluna230"/>
    <tableColumn id="231" xr3:uid="{151F482F-966C-45CA-B52B-18C75991805E}" name="Coluna231"/>
    <tableColumn id="232" xr3:uid="{C9287205-B324-4BCA-82A1-9A3A065888C0}" name="Coluna232"/>
    <tableColumn id="233" xr3:uid="{C7BC2972-801D-4222-BCBD-D951A8CCA46E}" name="Coluna233"/>
    <tableColumn id="234" xr3:uid="{CDD7AD46-1E9B-44AC-9762-07CBEFFE656E}" name="Coluna234"/>
    <tableColumn id="235" xr3:uid="{5B05EEA8-5A23-48ED-9CDF-DF243A09A135}" name="Coluna235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94EC-1D27-40DB-831A-187B29887C03}">
  <dimension ref="B4:D31"/>
  <sheetViews>
    <sheetView workbookViewId="0">
      <selection activeCell="H21" sqref="H21"/>
    </sheetView>
  </sheetViews>
  <sheetFormatPr defaultRowHeight="14.4"/>
  <sheetData>
    <row r="4" spans="2:3">
      <c r="B4" t="s">
        <v>52</v>
      </c>
    </row>
    <row r="5" spans="2:3">
      <c r="B5" t="s">
        <v>17</v>
      </c>
      <c r="C5" s="39" t="s">
        <v>57</v>
      </c>
    </row>
    <row r="6" spans="2:3">
      <c r="C6" s="39"/>
    </row>
    <row r="7" spans="2:3">
      <c r="C7" s="39"/>
    </row>
    <row r="9" spans="2:3">
      <c r="C9" s="39" t="s">
        <v>58</v>
      </c>
    </row>
    <row r="10" spans="2:3">
      <c r="C10" s="39" t="s">
        <v>56</v>
      </c>
    </row>
    <row r="11" spans="2:3">
      <c r="C11" s="39"/>
    </row>
    <row r="12" spans="2:3">
      <c r="C12" s="39" t="s">
        <v>59</v>
      </c>
    </row>
    <row r="13" spans="2:3">
      <c r="C13" s="39"/>
    </row>
    <row r="14" spans="2:3">
      <c r="C14" s="39"/>
    </row>
    <row r="16" spans="2:3">
      <c r="C16" s="39" t="s">
        <v>60</v>
      </c>
    </row>
    <row r="17" spans="2:4">
      <c r="C17" s="39"/>
    </row>
    <row r="21" spans="2:4">
      <c r="B21" t="s">
        <v>22</v>
      </c>
    </row>
    <row r="25" spans="2:4">
      <c r="B25" t="s">
        <v>23</v>
      </c>
    </row>
    <row r="26" spans="2:4">
      <c r="C26" s="39"/>
      <c r="D26" s="39">
        <v>5000</v>
      </c>
    </row>
    <row r="27" spans="2:4">
      <c r="C27" s="40" t="s">
        <v>53</v>
      </c>
      <c r="D27" s="39">
        <v>0.8</v>
      </c>
    </row>
    <row r="28" spans="2:4" ht="14.7">
      <c r="C28" s="41" t="s">
        <v>54</v>
      </c>
      <c r="D28" s="39">
        <v>3.7</v>
      </c>
    </row>
    <row r="29" spans="2:4">
      <c r="C29" s="39"/>
      <c r="D29" s="39">
        <v>2000</v>
      </c>
    </row>
    <row r="31" spans="2:4">
      <c r="C31" s="40" t="s">
        <v>55</v>
      </c>
      <c r="D31" s="39">
        <f>+(D28*(1-D27)*D26)-D29</f>
        <v>1699.9999999999995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8647-3352-4952-BC4E-36215F833D51}">
  <dimension ref="B9:T49"/>
  <sheetViews>
    <sheetView topLeftCell="A13" workbookViewId="0">
      <selection activeCell="J13" sqref="J13"/>
    </sheetView>
  </sheetViews>
  <sheetFormatPr defaultRowHeight="14.4"/>
  <sheetData>
    <row r="9" spans="2:4">
      <c r="B9" t="s">
        <v>17</v>
      </c>
    </row>
    <row r="10" spans="2:4">
      <c r="C10" t="s">
        <v>18</v>
      </c>
    </row>
    <row r="11" spans="2:4">
      <c r="C11" t="s">
        <v>20</v>
      </c>
    </row>
    <row r="12" spans="2:4">
      <c r="C12" t="s">
        <v>19</v>
      </c>
    </row>
    <row r="13" spans="2:4">
      <c r="C13" t="s">
        <v>21</v>
      </c>
      <c r="D13">
        <f>202.4/(100%-1.6%)</f>
        <v>205.6910569105691</v>
      </c>
    </row>
    <row r="16" spans="2:4">
      <c r="B16" t="s">
        <v>22</v>
      </c>
    </row>
    <row r="19" spans="2:4">
      <c r="C19" t="s">
        <v>69</v>
      </c>
    </row>
    <row r="20" spans="2:4">
      <c r="C20" t="s">
        <v>25</v>
      </c>
      <c r="D20" s="43">
        <f>1.3%+1.5%+0.5*(1.3%-2%)+0.5*(-1.6%)</f>
        <v>1.6500000000000001E-2</v>
      </c>
    </row>
    <row r="22" spans="2:4">
      <c r="B22" t="s">
        <v>23</v>
      </c>
    </row>
    <row r="25" spans="2:4">
      <c r="C25" t="s">
        <v>61</v>
      </c>
    </row>
    <row r="26" spans="2:4">
      <c r="C26" t="s">
        <v>25</v>
      </c>
      <c r="D26" s="32">
        <f>1.3%+1.5%+0.7*(1.3%-2%)</f>
        <v>2.3100000000000002E-2</v>
      </c>
    </row>
    <row r="28" spans="2:4">
      <c r="B28" t="s">
        <v>24</v>
      </c>
      <c r="C28" t="s">
        <v>62</v>
      </c>
    </row>
    <row r="29" spans="2:4">
      <c r="C29" t="s">
        <v>25</v>
      </c>
      <c r="D29" s="32">
        <f>3.3%+1.5%+0.7*(3.3%-2%)</f>
        <v>5.7099999999999998E-2</v>
      </c>
    </row>
    <row r="30" spans="2:4">
      <c r="C30" t="s">
        <v>27</v>
      </c>
    </row>
    <row r="31" spans="2:4">
      <c r="C31" t="s">
        <v>28</v>
      </c>
    </row>
    <row r="33" spans="2:20">
      <c r="B33" t="s">
        <v>26</v>
      </c>
    </row>
    <row r="34" spans="2:20">
      <c r="C34" t="s">
        <v>63</v>
      </c>
      <c r="F34" t="s">
        <v>66</v>
      </c>
      <c r="G34">
        <f>202.4*0.9</f>
        <v>182.16</v>
      </c>
    </row>
    <row r="35" spans="2:20">
      <c r="C35" t="s">
        <v>64</v>
      </c>
      <c r="F35" t="s">
        <v>67</v>
      </c>
      <c r="G35">
        <f>+D13*0.98</f>
        <v>201.57723577235771</v>
      </c>
    </row>
    <row r="36" spans="2:20" ht="14.7">
      <c r="C36" s="42" t="s">
        <v>65</v>
      </c>
    </row>
    <row r="41" spans="2:20">
      <c r="C41" t="s">
        <v>68</v>
      </c>
      <c r="T41" s="44" t="s">
        <v>71</v>
      </c>
    </row>
    <row r="42" spans="2:20">
      <c r="C42" t="s">
        <v>25</v>
      </c>
      <c r="D42" s="30">
        <f>-1.5%+1.5%+0.5*(-3.5%)+0.5*((182-201.6)/201.6)</f>
        <v>-6.6111111111111093E-2</v>
      </c>
    </row>
    <row r="44" spans="2:20">
      <c r="C44" t="s">
        <v>29</v>
      </c>
    </row>
    <row r="45" spans="2:20">
      <c r="C45" t="s">
        <v>30</v>
      </c>
    </row>
    <row r="46" spans="2:20">
      <c r="C46" t="s">
        <v>31</v>
      </c>
    </row>
    <row r="47" spans="2:20">
      <c r="C47" t="s">
        <v>70</v>
      </c>
    </row>
    <row r="49" spans="3:3">
      <c r="C49" t="s">
        <v>32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76EE-E8DD-4081-ACE2-CA6D0CAA938E}">
  <dimension ref="C1:F19"/>
  <sheetViews>
    <sheetView showGridLines="0" workbookViewId="0">
      <selection activeCell="I1" sqref="I1"/>
    </sheetView>
  </sheetViews>
  <sheetFormatPr defaultRowHeight="14.4"/>
  <cols>
    <col min="3" max="3" width="34.15625" customWidth="1"/>
    <col min="4" max="4" width="9" customWidth="1"/>
    <col min="5" max="5" width="12.15625" bestFit="1" customWidth="1"/>
    <col min="6" max="6" width="9" customWidth="1"/>
  </cols>
  <sheetData>
    <row r="1" spans="3:6" ht="25.8">
      <c r="C1" s="56" t="s">
        <v>33</v>
      </c>
      <c r="D1" s="56"/>
      <c r="E1" s="56"/>
      <c r="F1" s="33"/>
    </row>
    <row r="2" spans="3:6" ht="42.9" customHeight="1">
      <c r="C2" s="57" t="s">
        <v>34</v>
      </c>
      <c r="D2" s="57"/>
      <c r="E2" s="57"/>
    </row>
    <row r="3" spans="3:6" ht="42.9" customHeight="1">
      <c r="C3" s="58" t="s">
        <v>35</v>
      </c>
      <c r="D3" s="58"/>
      <c r="E3" s="58"/>
    </row>
    <row r="4" spans="3:6">
      <c r="C4" t="s">
        <v>36</v>
      </c>
      <c r="D4" s="34">
        <v>2.5000000000000001E-2</v>
      </c>
    </row>
    <row r="5" spans="3:6">
      <c r="C5" t="s">
        <v>37</v>
      </c>
      <c r="D5" s="34">
        <v>0.02</v>
      </c>
    </row>
    <row r="6" spans="3:6">
      <c r="C6" t="s">
        <v>38</v>
      </c>
      <c r="D6" s="34">
        <v>0.03</v>
      </c>
    </row>
    <row r="8" spans="3:6" hidden="1">
      <c r="C8" t="s">
        <v>39</v>
      </c>
      <c r="D8" s="34" t="s">
        <v>40</v>
      </c>
      <c r="E8" t="s">
        <v>41</v>
      </c>
      <c r="F8" t="s">
        <v>42</v>
      </c>
    </row>
    <row r="9" spans="3:6" s="35" customFormat="1">
      <c r="D9" s="36">
        <v>2019</v>
      </c>
      <c r="E9" s="36">
        <f>+D9+1</f>
        <v>2020</v>
      </c>
      <c r="F9" s="36">
        <f>+E9+1</f>
        <v>2021</v>
      </c>
    </row>
    <row r="10" spans="3:6">
      <c r="C10" t="s">
        <v>43</v>
      </c>
      <c r="D10">
        <v>213.3</v>
      </c>
      <c r="E10" s="37"/>
      <c r="F10" s="37"/>
    </row>
    <row r="11" spans="3:6">
      <c r="C11" t="s">
        <v>44</v>
      </c>
      <c r="E11" s="37"/>
      <c r="F11" s="37"/>
    </row>
    <row r="12" spans="3:6">
      <c r="C12" t="s">
        <v>45</v>
      </c>
      <c r="D12">
        <v>252</v>
      </c>
      <c r="E12" s="37"/>
      <c r="F12" s="37"/>
    </row>
    <row r="13" spans="3:6" s="35" customFormat="1">
      <c r="C13" s="35" t="s">
        <v>46</v>
      </c>
      <c r="D13" s="38">
        <f>+D12/D10</f>
        <v>1.1814345991561181</v>
      </c>
      <c r="E13" s="38"/>
      <c r="F13" s="38"/>
    </row>
    <row r="14" spans="3:6">
      <c r="C14" t="s">
        <v>47</v>
      </c>
      <c r="D14" s="32">
        <v>0.02</v>
      </c>
      <c r="E14" s="32"/>
      <c r="F14" s="32"/>
    </row>
    <row r="15" spans="3:6">
      <c r="C15" t="s">
        <v>48</v>
      </c>
      <c r="D15">
        <v>7</v>
      </c>
      <c r="E15" s="37"/>
      <c r="F15" s="37"/>
    </row>
    <row r="16" spans="3:6">
      <c r="C16" t="s">
        <v>49</v>
      </c>
      <c r="D16">
        <v>7</v>
      </c>
      <c r="E16" s="37"/>
      <c r="F16" s="37"/>
    </row>
    <row r="18" spans="3:6">
      <c r="C18" t="s">
        <v>50</v>
      </c>
      <c r="D18" s="31">
        <v>0</v>
      </c>
      <c r="E18" s="30"/>
      <c r="F18" s="30"/>
    </row>
    <row r="19" spans="3:6">
      <c r="C19" t="s">
        <v>51</v>
      </c>
      <c r="D19" s="30">
        <f>+D15/D10</f>
        <v>3.2817627754336616E-2</v>
      </c>
      <c r="E19" s="30"/>
      <c r="F19" s="30"/>
    </row>
  </sheetData>
  <mergeCells count="3">
    <mergeCell ref="C1:E1"/>
    <mergeCell ref="C2:E2"/>
    <mergeCell ref="C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7615-A55B-4CB7-BB03-901E8444DBA6}">
  <dimension ref="B1:IC22"/>
  <sheetViews>
    <sheetView showGridLines="0" topLeftCell="A3" workbookViewId="0">
      <selection activeCell="M5" sqref="M5"/>
    </sheetView>
  </sheetViews>
  <sheetFormatPr defaultRowHeight="14.4"/>
  <cols>
    <col min="3" max="3" width="34.15625" customWidth="1"/>
    <col min="4" max="4" width="9" customWidth="1"/>
    <col min="5" max="5" width="12.15625" bestFit="1" customWidth="1"/>
    <col min="6" max="6" width="9" customWidth="1"/>
  </cols>
  <sheetData>
    <row r="1" spans="2:237" ht="25.8">
      <c r="C1" s="56" t="s">
        <v>33</v>
      </c>
      <c r="D1" s="56"/>
      <c r="E1" s="56"/>
      <c r="F1" s="33"/>
    </row>
    <row r="2" spans="2:237" ht="42.9" customHeight="1">
      <c r="C2" s="57" t="s">
        <v>34</v>
      </c>
      <c r="D2" s="57"/>
      <c r="E2" s="57"/>
    </row>
    <row r="3" spans="2:237" ht="42.9" customHeight="1">
      <c r="C3" s="58" t="s">
        <v>35</v>
      </c>
      <c r="D3" s="58"/>
      <c r="E3" s="58"/>
    </row>
    <row r="4" spans="2:237">
      <c r="C4" t="s">
        <v>36</v>
      </c>
      <c r="D4" s="45">
        <v>2.5000000000000001E-2</v>
      </c>
      <c r="G4" t="s">
        <v>72</v>
      </c>
    </row>
    <row r="5" spans="2:237">
      <c r="C5" t="s">
        <v>37</v>
      </c>
      <c r="D5" s="45">
        <v>0.02</v>
      </c>
      <c r="G5" t="s">
        <v>73</v>
      </c>
    </row>
    <row r="6" spans="2:237">
      <c r="C6" t="s">
        <v>38</v>
      </c>
      <c r="D6" s="45">
        <v>0.03</v>
      </c>
      <c r="G6" t="s">
        <v>74</v>
      </c>
    </row>
    <row r="8" spans="2:237" hidden="1">
      <c r="C8" t="s">
        <v>39</v>
      </c>
      <c r="D8" s="34" t="s">
        <v>40</v>
      </c>
      <c r="E8" t="s">
        <v>41</v>
      </c>
      <c r="F8" t="s">
        <v>42</v>
      </c>
      <c r="G8" t="s">
        <v>75</v>
      </c>
      <c r="H8" t="s">
        <v>76</v>
      </c>
      <c r="I8" t="s">
        <v>77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83</v>
      </c>
      <c r="P8" t="s">
        <v>84</v>
      </c>
      <c r="Q8" t="s">
        <v>85</v>
      </c>
      <c r="R8" t="s">
        <v>86</v>
      </c>
      <c r="S8" t="s">
        <v>87</v>
      </c>
      <c r="T8" t="s">
        <v>88</v>
      </c>
      <c r="U8" t="s">
        <v>89</v>
      </c>
      <c r="V8" t="s">
        <v>90</v>
      </c>
      <c r="W8" t="s">
        <v>91</v>
      </c>
      <c r="X8" t="s">
        <v>92</v>
      </c>
      <c r="Y8" t="s">
        <v>93</v>
      </c>
      <c r="Z8" t="s">
        <v>94</v>
      </c>
      <c r="AA8" t="s">
        <v>95</v>
      </c>
      <c r="AB8" t="s">
        <v>96</v>
      </c>
      <c r="AC8" t="s">
        <v>97</v>
      </c>
      <c r="AD8" t="s">
        <v>98</v>
      </c>
      <c r="AE8" t="s">
        <v>99</v>
      </c>
      <c r="AF8" t="s">
        <v>100</v>
      </c>
      <c r="AG8" t="s">
        <v>101</v>
      </c>
      <c r="AH8" t="s">
        <v>102</v>
      </c>
      <c r="AI8" t="s">
        <v>103</v>
      </c>
      <c r="AJ8" t="s">
        <v>104</v>
      </c>
      <c r="AK8" t="s">
        <v>105</v>
      </c>
      <c r="AL8" t="s">
        <v>106</v>
      </c>
      <c r="AM8" t="s">
        <v>107</v>
      </c>
      <c r="AN8" t="s">
        <v>108</v>
      </c>
      <c r="AO8" t="s">
        <v>109</v>
      </c>
      <c r="AP8" t="s">
        <v>110</v>
      </c>
      <c r="AQ8" t="s">
        <v>111</v>
      </c>
      <c r="AR8" t="s">
        <v>112</v>
      </c>
      <c r="AS8" t="s">
        <v>113</v>
      </c>
      <c r="AT8" t="s">
        <v>114</v>
      </c>
      <c r="AU8" t="s">
        <v>115</v>
      </c>
      <c r="AV8" t="s">
        <v>116</v>
      </c>
      <c r="AW8" t="s">
        <v>117</v>
      </c>
      <c r="AX8" t="s">
        <v>118</v>
      </c>
      <c r="AY8" t="s">
        <v>119</v>
      </c>
      <c r="AZ8" t="s">
        <v>120</v>
      </c>
      <c r="BA8" t="s">
        <v>121</v>
      </c>
      <c r="BB8" t="s">
        <v>122</v>
      </c>
      <c r="BC8" t="s">
        <v>123</v>
      </c>
      <c r="BD8" t="s">
        <v>124</v>
      </c>
      <c r="BE8" t="s">
        <v>125</v>
      </c>
      <c r="BF8" t="s">
        <v>126</v>
      </c>
      <c r="BG8" t="s">
        <v>127</v>
      </c>
      <c r="BH8" t="s">
        <v>128</v>
      </c>
      <c r="BI8" t="s">
        <v>129</v>
      </c>
      <c r="BJ8" t="s">
        <v>130</v>
      </c>
      <c r="BK8" t="s">
        <v>131</v>
      </c>
      <c r="BL8" t="s">
        <v>132</v>
      </c>
      <c r="BM8" t="s">
        <v>133</v>
      </c>
      <c r="BN8" t="s">
        <v>134</v>
      </c>
      <c r="BO8" t="s">
        <v>135</v>
      </c>
      <c r="BP8" t="s">
        <v>136</v>
      </c>
      <c r="BQ8" t="s">
        <v>137</v>
      </c>
      <c r="BR8" t="s">
        <v>138</v>
      </c>
      <c r="BS8" t="s">
        <v>139</v>
      </c>
      <c r="BT8" t="s">
        <v>140</v>
      </c>
      <c r="BU8" t="s">
        <v>141</v>
      </c>
      <c r="BV8" t="s">
        <v>142</v>
      </c>
      <c r="BW8" t="s">
        <v>143</v>
      </c>
      <c r="BX8" t="s">
        <v>144</v>
      </c>
      <c r="BY8" t="s">
        <v>145</v>
      </c>
      <c r="BZ8" t="s">
        <v>146</v>
      </c>
      <c r="CA8" t="s">
        <v>147</v>
      </c>
      <c r="CB8" t="s">
        <v>148</v>
      </c>
      <c r="CC8" t="s">
        <v>149</v>
      </c>
      <c r="CD8" t="s">
        <v>150</v>
      </c>
      <c r="CE8" t="s">
        <v>151</v>
      </c>
      <c r="CF8" t="s">
        <v>152</v>
      </c>
      <c r="CG8" t="s">
        <v>153</v>
      </c>
      <c r="CH8" t="s">
        <v>154</v>
      </c>
      <c r="CI8" t="s">
        <v>155</v>
      </c>
      <c r="CJ8" t="s">
        <v>156</v>
      </c>
      <c r="CK8" t="s">
        <v>157</v>
      </c>
      <c r="CL8" t="s">
        <v>158</v>
      </c>
      <c r="CM8" t="s">
        <v>159</v>
      </c>
      <c r="CN8" t="s">
        <v>160</v>
      </c>
      <c r="CO8" t="s">
        <v>161</v>
      </c>
      <c r="CP8" t="s">
        <v>162</v>
      </c>
      <c r="CQ8" t="s">
        <v>163</v>
      </c>
      <c r="CR8" t="s">
        <v>164</v>
      </c>
      <c r="CS8" t="s">
        <v>165</v>
      </c>
      <c r="CT8" t="s">
        <v>166</v>
      </c>
      <c r="CU8" t="s">
        <v>167</v>
      </c>
      <c r="CV8" t="s">
        <v>168</v>
      </c>
      <c r="CW8" t="s">
        <v>169</v>
      </c>
      <c r="CX8" t="s">
        <v>170</v>
      </c>
      <c r="CY8" t="s">
        <v>171</v>
      </c>
      <c r="CZ8" t="s">
        <v>172</v>
      </c>
      <c r="DA8" t="s">
        <v>173</v>
      </c>
      <c r="DB8" t="s">
        <v>174</v>
      </c>
      <c r="DC8" t="s">
        <v>175</v>
      </c>
      <c r="DD8" t="s">
        <v>176</v>
      </c>
      <c r="DE8" t="s">
        <v>177</v>
      </c>
      <c r="DF8" t="s">
        <v>178</v>
      </c>
      <c r="DG8" t="s">
        <v>179</v>
      </c>
      <c r="DH8" t="s">
        <v>180</v>
      </c>
      <c r="DI8" t="s">
        <v>181</v>
      </c>
      <c r="DJ8" t="s">
        <v>182</v>
      </c>
      <c r="DK8" t="s">
        <v>183</v>
      </c>
      <c r="DL8" t="s">
        <v>184</v>
      </c>
      <c r="DM8" t="s">
        <v>185</v>
      </c>
      <c r="DN8" t="s">
        <v>186</v>
      </c>
      <c r="DO8" t="s">
        <v>187</v>
      </c>
      <c r="DP8" t="s">
        <v>188</v>
      </c>
      <c r="DQ8" t="s">
        <v>189</v>
      </c>
      <c r="DR8" t="s">
        <v>190</v>
      </c>
      <c r="DS8" t="s">
        <v>191</v>
      </c>
      <c r="DT8" t="s">
        <v>192</v>
      </c>
      <c r="DU8" t="s">
        <v>193</v>
      </c>
      <c r="DV8" t="s">
        <v>194</v>
      </c>
      <c r="DW8" t="s">
        <v>195</v>
      </c>
      <c r="DX8" t="s">
        <v>196</v>
      </c>
      <c r="DY8" t="s">
        <v>197</v>
      </c>
      <c r="DZ8" t="s">
        <v>198</v>
      </c>
      <c r="EA8" t="s">
        <v>199</v>
      </c>
      <c r="EB8" t="s">
        <v>200</v>
      </c>
      <c r="EC8" t="s">
        <v>201</v>
      </c>
      <c r="ED8" t="s">
        <v>202</v>
      </c>
      <c r="EE8" t="s">
        <v>203</v>
      </c>
      <c r="EF8" t="s">
        <v>204</v>
      </c>
      <c r="EG8" t="s">
        <v>205</v>
      </c>
      <c r="EH8" t="s">
        <v>206</v>
      </c>
      <c r="EI8" t="s">
        <v>207</v>
      </c>
      <c r="EJ8" t="s">
        <v>208</v>
      </c>
      <c r="EK8" t="s">
        <v>209</v>
      </c>
      <c r="EL8" t="s">
        <v>210</v>
      </c>
      <c r="EM8" t="s">
        <v>211</v>
      </c>
      <c r="EN8" t="s">
        <v>212</v>
      </c>
      <c r="EO8" t="s">
        <v>213</v>
      </c>
      <c r="EP8" t="s">
        <v>214</v>
      </c>
      <c r="EQ8" t="s">
        <v>215</v>
      </c>
      <c r="ER8" t="s">
        <v>216</v>
      </c>
      <c r="ES8" t="s">
        <v>217</v>
      </c>
      <c r="ET8" t="s">
        <v>218</v>
      </c>
      <c r="EU8" t="s">
        <v>219</v>
      </c>
      <c r="EV8" t="s">
        <v>220</v>
      </c>
      <c r="EW8" t="s">
        <v>221</v>
      </c>
      <c r="EX8" t="s">
        <v>222</v>
      </c>
      <c r="EY8" t="s">
        <v>223</v>
      </c>
      <c r="EZ8" t="s">
        <v>224</v>
      </c>
      <c r="FA8" t="s">
        <v>225</v>
      </c>
      <c r="FB8" t="s">
        <v>226</v>
      </c>
      <c r="FC8" t="s">
        <v>227</v>
      </c>
      <c r="FD8" t="s">
        <v>228</v>
      </c>
      <c r="FE8" t="s">
        <v>229</v>
      </c>
      <c r="FF8" t="s">
        <v>230</v>
      </c>
      <c r="FG8" t="s">
        <v>231</v>
      </c>
      <c r="FH8" t="s">
        <v>232</v>
      </c>
      <c r="FI8" t="s">
        <v>233</v>
      </c>
      <c r="FJ8" t="s">
        <v>234</v>
      </c>
      <c r="FK8" t="s">
        <v>235</v>
      </c>
      <c r="FL8" t="s">
        <v>236</v>
      </c>
      <c r="FM8" t="s">
        <v>237</v>
      </c>
      <c r="FN8" t="s">
        <v>238</v>
      </c>
      <c r="FO8" t="s">
        <v>239</v>
      </c>
      <c r="FP8" t="s">
        <v>240</v>
      </c>
      <c r="FQ8" t="s">
        <v>241</v>
      </c>
      <c r="FR8" t="s">
        <v>242</v>
      </c>
      <c r="FS8" t="s">
        <v>243</v>
      </c>
      <c r="FT8" t="s">
        <v>244</v>
      </c>
      <c r="FU8" t="s">
        <v>245</v>
      </c>
      <c r="FV8" t="s">
        <v>246</v>
      </c>
      <c r="FW8" t="s">
        <v>247</v>
      </c>
      <c r="FX8" t="s">
        <v>248</v>
      </c>
      <c r="FY8" t="s">
        <v>249</v>
      </c>
      <c r="FZ8" t="s">
        <v>250</v>
      </c>
      <c r="GA8" t="s">
        <v>251</v>
      </c>
      <c r="GB8" t="s">
        <v>252</v>
      </c>
      <c r="GC8" t="s">
        <v>253</v>
      </c>
      <c r="GD8" t="s">
        <v>254</v>
      </c>
      <c r="GE8" t="s">
        <v>255</v>
      </c>
      <c r="GF8" t="s">
        <v>256</v>
      </c>
      <c r="GG8" t="s">
        <v>257</v>
      </c>
      <c r="GH8" t="s">
        <v>258</v>
      </c>
      <c r="GI8" t="s">
        <v>259</v>
      </c>
      <c r="GJ8" t="s">
        <v>260</v>
      </c>
      <c r="GK8" t="s">
        <v>261</v>
      </c>
      <c r="GL8" t="s">
        <v>262</v>
      </c>
      <c r="GM8" t="s">
        <v>263</v>
      </c>
      <c r="GN8" t="s">
        <v>264</v>
      </c>
      <c r="GO8" t="s">
        <v>265</v>
      </c>
      <c r="GP8" t="s">
        <v>266</v>
      </c>
      <c r="GQ8" t="s">
        <v>267</v>
      </c>
      <c r="GR8" t="s">
        <v>268</v>
      </c>
      <c r="GS8" t="s">
        <v>269</v>
      </c>
      <c r="GT8" t="s">
        <v>270</v>
      </c>
      <c r="GU8" t="s">
        <v>271</v>
      </c>
      <c r="GV8" t="s">
        <v>272</v>
      </c>
      <c r="GW8" t="s">
        <v>273</v>
      </c>
      <c r="GX8" t="s">
        <v>274</v>
      </c>
      <c r="GY8" t="s">
        <v>275</v>
      </c>
      <c r="GZ8" t="s">
        <v>276</v>
      </c>
      <c r="HA8" t="s">
        <v>277</v>
      </c>
      <c r="HB8" t="s">
        <v>278</v>
      </c>
      <c r="HC8" t="s">
        <v>279</v>
      </c>
      <c r="HD8" t="s">
        <v>280</v>
      </c>
      <c r="HE8" t="s">
        <v>281</v>
      </c>
      <c r="HF8" t="s">
        <v>282</v>
      </c>
      <c r="HG8" t="s">
        <v>283</v>
      </c>
      <c r="HH8" t="s">
        <v>284</v>
      </c>
      <c r="HI8" t="s">
        <v>285</v>
      </c>
      <c r="HJ8" t="s">
        <v>286</v>
      </c>
      <c r="HK8" t="s">
        <v>287</v>
      </c>
      <c r="HL8" t="s">
        <v>288</v>
      </c>
      <c r="HM8" t="s">
        <v>289</v>
      </c>
      <c r="HN8" t="s">
        <v>290</v>
      </c>
      <c r="HO8" t="s">
        <v>291</v>
      </c>
      <c r="HP8" t="s">
        <v>292</v>
      </c>
      <c r="HQ8" t="s">
        <v>293</v>
      </c>
      <c r="HR8" t="s">
        <v>294</v>
      </c>
      <c r="HS8" t="s">
        <v>295</v>
      </c>
      <c r="HT8" t="s">
        <v>296</v>
      </c>
      <c r="HU8" t="s">
        <v>297</v>
      </c>
      <c r="HV8" t="s">
        <v>298</v>
      </c>
      <c r="HW8" t="s">
        <v>299</v>
      </c>
      <c r="HX8" t="s">
        <v>300</v>
      </c>
      <c r="HY8" t="s">
        <v>301</v>
      </c>
      <c r="HZ8" t="s">
        <v>302</v>
      </c>
      <c r="IA8" t="s">
        <v>303</v>
      </c>
      <c r="IB8" t="s">
        <v>304</v>
      </c>
      <c r="IC8" t="s">
        <v>305</v>
      </c>
    </row>
    <row r="9" spans="2:237" s="35" customFormat="1">
      <c r="B9" s="35" t="s">
        <v>17</v>
      </c>
      <c r="D9" s="36">
        <v>2019</v>
      </c>
      <c r="E9" s="36">
        <f>+D9+1</f>
        <v>2020</v>
      </c>
      <c r="F9" s="36">
        <f>+E9+1</f>
        <v>2021</v>
      </c>
      <c r="G9" s="36">
        <f t="shared" ref="G9:AT9" si="0">+F9+1</f>
        <v>2022</v>
      </c>
      <c r="H9" s="36">
        <f t="shared" si="0"/>
        <v>2023</v>
      </c>
      <c r="I9" s="36">
        <f t="shared" si="0"/>
        <v>2024</v>
      </c>
      <c r="J9" s="36">
        <f t="shared" si="0"/>
        <v>2025</v>
      </c>
      <c r="K9" s="36">
        <f t="shared" si="0"/>
        <v>2026</v>
      </c>
      <c r="L9" s="36">
        <f t="shared" si="0"/>
        <v>2027</v>
      </c>
      <c r="M9" s="36">
        <f t="shared" si="0"/>
        <v>2028</v>
      </c>
      <c r="N9" s="36">
        <f t="shared" si="0"/>
        <v>2029</v>
      </c>
      <c r="O9" s="36">
        <f t="shared" si="0"/>
        <v>2030</v>
      </c>
      <c r="P9" s="36">
        <f t="shared" si="0"/>
        <v>2031</v>
      </c>
      <c r="Q9" s="36">
        <f t="shared" si="0"/>
        <v>2032</v>
      </c>
      <c r="R9" s="36">
        <f t="shared" si="0"/>
        <v>2033</v>
      </c>
      <c r="S9" s="36">
        <f t="shared" si="0"/>
        <v>2034</v>
      </c>
      <c r="T9" s="36">
        <f t="shared" si="0"/>
        <v>2035</v>
      </c>
      <c r="U9" s="36">
        <f t="shared" si="0"/>
        <v>2036</v>
      </c>
      <c r="V9" s="36">
        <f t="shared" si="0"/>
        <v>2037</v>
      </c>
      <c r="W9" s="36">
        <f t="shared" si="0"/>
        <v>2038</v>
      </c>
      <c r="X9" s="36">
        <f t="shared" si="0"/>
        <v>2039</v>
      </c>
      <c r="Y9" s="36">
        <f t="shared" si="0"/>
        <v>2040</v>
      </c>
      <c r="Z9" s="36">
        <f t="shared" si="0"/>
        <v>2041</v>
      </c>
      <c r="AA9" s="36">
        <f t="shared" si="0"/>
        <v>2042</v>
      </c>
      <c r="AB9" s="36">
        <f t="shared" si="0"/>
        <v>2043</v>
      </c>
      <c r="AC9" s="36">
        <f t="shared" si="0"/>
        <v>2044</v>
      </c>
      <c r="AD9" s="36">
        <f t="shared" si="0"/>
        <v>2045</v>
      </c>
      <c r="AE9" s="36">
        <f t="shared" si="0"/>
        <v>2046</v>
      </c>
      <c r="AF9" s="36">
        <f t="shared" si="0"/>
        <v>2047</v>
      </c>
      <c r="AG9" s="36">
        <f t="shared" si="0"/>
        <v>2048</v>
      </c>
      <c r="AH9" s="36">
        <f t="shared" si="0"/>
        <v>2049</v>
      </c>
      <c r="AI9" s="36">
        <f t="shared" si="0"/>
        <v>2050</v>
      </c>
      <c r="AJ9" s="36">
        <f t="shared" si="0"/>
        <v>2051</v>
      </c>
      <c r="AK9" s="36">
        <f t="shared" si="0"/>
        <v>2052</v>
      </c>
      <c r="AL9" s="36">
        <f t="shared" si="0"/>
        <v>2053</v>
      </c>
      <c r="AM9" s="36">
        <f t="shared" si="0"/>
        <v>2054</v>
      </c>
      <c r="AN9" s="36">
        <f t="shared" si="0"/>
        <v>2055</v>
      </c>
      <c r="AO9" s="36">
        <f t="shared" si="0"/>
        <v>2056</v>
      </c>
      <c r="AP9" s="36">
        <f t="shared" si="0"/>
        <v>2057</v>
      </c>
      <c r="AQ9" s="36">
        <f t="shared" si="0"/>
        <v>2058</v>
      </c>
      <c r="AR9" s="36">
        <f t="shared" si="0"/>
        <v>2059</v>
      </c>
      <c r="AS9" s="36">
        <f t="shared" si="0"/>
        <v>2060</v>
      </c>
      <c r="AT9" s="36">
        <f t="shared" si="0"/>
        <v>2061</v>
      </c>
      <c r="AU9" s="36">
        <f t="shared" ref="AU9:DF9" si="1">+AT9+1</f>
        <v>2062</v>
      </c>
      <c r="AV9" s="36">
        <f t="shared" si="1"/>
        <v>2063</v>
      </c>
      <c r="AW9" s="36">
        <f t="shared" si="1"/>
        <v>2064</v>
      </c>
      <c r="AX9" s="36">
        <f t="shared" si="1"/>
        <v>2065</v>
      </c>
      <c r="AY9" s="36">
        <f t="shared" si="1"/>
        <v>2066</v>
      </c>
      <c r="AZ9" s="36">
        <f t="shared" si="1"/>
        <v>2067</v>
      </c>
      <c r="BA9" s="36">
        <f t="shared" si="1"/>
        <v>2068</v>
      </c>
      <c r="BB9" s="36">
        <f t="shared" si="1"/>
        <v>2069</v>
      </c>
      <c r="BC9" s="36">
        <f t="shared" si="1"/>
        <v>2070</v>
      </c>
      <c r="BD9" s="36">
        <f t="shared" si="1"/>
        <v>2071</v>
      </c>
      <c r="BE9" s="36">
        <f t="shared" si="1"/>
        <v>2072</v>
      </c>
      <c r="BF9" s="36">
        <f t="shared" si="1"/>
        <v>2073</v>
      </c>
      <c r="BG9" s="36">
        <f t="shared" si="1"/>
        <v>2074</v>
      </c>
      <c r="BH9" s="36">
        <f t="shared" si="1"/>
        <v>2075</v>
      </c>
      <c r="BI9" s="36">
        <f t="shared" si="1"/>
        <v>2076</v>
      </c>
      <c r="BJ9" s="36">
        <f t="shared" si="1"/>
        <v>2077</v>
      </c>
      <c r="BK9" s="36">
        <f t="shared" si="1"/>
        <v>2078</v>
      </c>
      <c r="BL9" s="36">
        <f t="shared" si="1"/>
        <v>2079</v>
      </c>
      <c r="BM9" s="36">
        <f t="shared" si="1"/>
        <v>2080</v>
      </c>
      <c r="BN9" s="36">
        <f t="shared" si="1"/>
        <v>2081</v>
      </c>
      <c r="BO9" s="36">
        <f t="shared" si="1"/>
        <v>2082</v>
      </c>
      <c r="BP9" s="36">
        <f t="shared" si="1"/>
        <v>2083</v>
      </c>
      <c r="BQ9" s="36">
        <f t="shared" si="1"/>
        <v>2084</v>
      </c>
      <c r="BR9" s="36">
        <f t="shared" si="1"/>
        <v>2085</v>
      </c>
      <c r="BS9" s="36">
        <f t="shared" si="1"/>
        <v>2086</v>
      </c>
      <c r="BT9" s="36">
        <f t="shared" si="1"/>
        <v>2087</v>
      </c>
      <c r="BU9" s="36">
        <f t="shared" si="1"/>
        <v>2088</v>
      </c>
      <c r="BV9" s="36">
        <f t="shared" si="1"/>
        <v>2089</v>
      </c>
      <c r="BW9" s="36">
        <f t="shared" si="1"/>
        <v>2090</v>
      </c>
      <c r="BX9" s="36">
        <f t="shared" si="1"/>
        <v>2091</v>
      </c>
      <c r="BY9" s="36">
        <f t="shared" si="1"/>
        <v>2092</v>
      </c>
      <c r="BZ9" s="36">
        <f t="shared" si="1"/>
        <v>2093</v>
      </c>
      <c r="CA9" s="36">
        <f t="shared" si="1"/>
        <v>2094</v>
      </c>
      <c r="CB9" s="36">
        <f t="shared" si="1"/>
        <v>2095</v>
      </c>
      <c r="CC9" s="36">
        <f t="shared" si="1"/>
        <v>2096</v>
      </c>
      <c r="CD9" s="36">
        <f t="shared" si="1"/>
        <v>2097</v>
      </c>
      <c r="CE9" s="36">
        <f t="shared" si="1"/>
        <v>2098</v>
      </c>
      <c r="CF9" s="36">
        <f t="shared" si="1"/>
        <v>2099</v>
      </c>
      <c r="CG9" s="36">
        <f t="shared" si="1"/>
        <v>2100</v>
      </c>
      <c r="CH9" s="36">
        <f t="shared" si="1"/>
        <v>2101</v>
      </c>
      <c r="CI9" s="36">
        <f t="shared" si="1"/>
        <v>2102</v>
      </c>
      <c r="CJ9" s="36">
        <f t="shared" si="1"/>
        <v>2103</v>
      </c>
      <c r="CK9" s="36">
        <f t="shared" si="1"/>
        <v>2104</v>
      </c>
      <c r="CL9" s="36">
        <f t="shared" si="1"/>
        <v>2105</v>
      </c>
      <c r="CM9" s="36">
        <f t="shared" si="1"/>
        <v>2106</v>
      </c>
      <c r="CN9" s="36">
        <f t="shared" si="1"/>
        <v>2107</v>
      </c>
      <c r="CO9" s="36">
        <f t="shared" si="1"/>
        <v>2108</v>
      </c>
      <c r="CP9" s="36">
        <f t="shared" si="1"/>
        <v>2109</v>
      </c>
      <c r="CQ9" s="36">
        <f t="shared" si="1"/>
        <v>2110</v>
      </c>
      <c r="CR9" s="36">
        <f t="shared" si="1"/>
        <v>2111</v>
      </c>
      <c r="CS9" s="36">
        <f t="shared" si="1"/>
        <v>2112</v>
      </c>
      <c r="CT9" s="36">
        <f t="shared" si="1"/>
        <v>2113</v>
      </c>
      <c r="CU9" s="36">
        <f t="shared" si="1"/>
        <v>2114</v>
      </c>
      <c r="CV9" s="36">
        <f t="shared" si="1"/>
        <v>2115</v>
      </c>
      <c r="CW9" s="36">
        <f t="shared" si="1"/>
        <v>2116</v>
      </c>
      <c r="CX9" s="36">
        <f t="shared" si="1"/>
        <v>2117</v>
      </c>
      <c r="CY9" s="36">
        <f t="shared" si="1"/>
        <v>2118</v>
      </c>
      <c r="CZ9" s="36">
        <f t="shared" si="1"/>
        <v>2119</v>
      </c>
      <c r="DA9" s="36">
        <f t="shared" si="1"/>
        <v>2120</v>
      </c>
      <c r="DB9" s="36">
        <f t="shared" si="1"/>
        <v>2121</v>
      </c>
      <c r="DC9" s="36">
        <f t="shared" si="1"/>
        <v>2122</v>
      </c>
      <c r="DD9" s="36">
        <f t="shared" si="1"/>
        <v>2123</v>
      </c>
      <c r="DE9" s="36">
        <f t="shared" si="1"/>
        <v>2124</v>
      </c>
      <c r="DF9" s="36">
        <f t="shared" si="1"/>
        <v>2125</v>
      </c>
      <c r="DG9" s="36">
        <f t="shared" ref="DG9:FR9" si="2">+DF9+1</f>
        <v>2126</v>
      </c>
      <c r="DH9" s="36">
        <f t="shared" si="2"/>
        <v>2127</v>
      </c>
      <c r="DI9" s="36">
        <f t="shared" si="2"/>
        <v>2128</v>
      </c>
      <c r="DJ9" s="36">
        <f t="shared" si="2"/>
        <v>2129</v>
      </c>
      <c r="DK9" s="36">
        <f t="shared" si="2"/>
        <v>2130</v>
      </c>
      <c r="DL9" s="36">
        <f t="shared" si="2"/>
        <v>2131</v>
      </c>
      <c r="DM9" s="36">
        <f t="shared" si="2"/>
        <v>2132</v>
      </c>
      <c r="DN9" s="36">
        <f t="shared" si="2"/>
        <v>2133</v>
      </c>
      <c r="DO9" s="36">
        <f t="shared" si="2"/>
        <v>2134</v>
      </c>
      <c r="DP9" s="36">
        <f t="shared" si="2"/>
        <v>2135</v>
      </c>
      <c r="DQ9" s="36">
        <f t="shared" si="2"/>
        <v>2136</v>
      </c>
      <c r="DR9" s="36">
        <f t="shared" si="2"/>
        <v>2137</v>
      </c>
      <c r="DS9" s="36">
        <f t="shared" si="2"/>
        <v>2138</v>
      </c>
      <c r="DT9" s="36">
        <f t="shared" si="2"/>
        <v>2139</v>
      </c>
      <c r="DU9" s="36">
        <f t="shared" si="2"/>
        <v>2140</v>
      </c>
      <c r="DV9" s="36">
        <f t="shared" si="2"/>
        <v>2141</v>
      </c>
      <c r="DW9" s="36">
        <f t="shared" si="2"/>
        <v>2142</v>
      </c>
      <c r="DX9" s="36">
        <f t="shared" si="2"/>
        <v>2143</v>
      </c>
      <c r="DY9" s="36">
        <f t="shared" si="2"/>
        <v>2144</v>
      </c>
      <c r="DZ9" s="36">
        <f t="shared" si="2"/>
        <v>2145</v>
      </c>
      <c r="EA9" s="36">
        <f t="shared" si="2"/>
        <v>2146</v>
      </c>
      <c r="EB9" s="36">
        <f t="shared" si="2"/>
        <v>2147</v>
      </c>
      <c r="EC9" s="36">
        <f t="shared" si="2"/>
        <v>2148</v>
      </c>
      <c r="ED9" s="36">
        <f t="shared" si="2"/>
        <v>2149</v>
      </c>
      <c r="EE9" s="36">
        <f t="shared" si="2"/>
        <v>2150</v>
      </c>
      <c r="EF9" s="36">
        <f t="shared" si="2"/>
        <v>2151</v>
      </c>
      <c r="EG9" s="36">
        <f t="shared" si="2"/>
        <v>2152</v>
      </c>
      <c r="EH9" s="36">
        <f t="shared" si="2"/>
        <v>2153</v>
      </c>
      <c r="EI9" s="36">
        <f t="shared" si="2"/>
        <v>2154</v>
      </c>
      <c r="EJ9" s="36">
        <f t="shared" si="2"/>
        <v>2155</v>
      </c>
      <c r="EK9" s="36">
        <f t="shared" si="2"/>
        <v>2156</v>
      </c>
      <c r="EL9" s="36">
        <f t="shared" si="2"/>
        <v>2157</v>
      </c>
      <c r="EM9" s="36">
        <f t="shared" si="2"/>
        <v>2158</v>
      </c>
      <c r="EN9" s="36">
        <f t="shared" si="2"/>
        <v>2159</v>
      </c>
      <c r="EO9" s="36">
        <f t="shared" si="2"/>
        <v>2160</v>
      </c>
      <c r="EP9" s="36">
        <f t="shared" si="2"/>
        <v>2161</v>
      </c>
      <c r="EQ9" s="36">
        <f t="shared" si="2"/>
        <v>2162</v>
      </c>
      <c r="ER9" s="36">
        <f t="shared" si="2"/>
        <v>2163</v>
      </c>
      <c r="ES9" s="36">
        <f t="shared" si="2"/>
        <v>2164</v>
      </c>
      <c r="ET9" s="36">
        <f t="shared" si="2"/>
        <v>2165</v>
      </c>
      <c r="EU9" s="36">
        <f t="shared" si="2"/>
        <v>2166</v>
      </c>
      <c r="EV9" s="36">
        <f t="shared" si="2"/>
        <v>2167</v>
      </c>
      <c r="EW9" s="36">
        <f t="shared" si="2"/>
        <v>2168</v>
      </c>
      <c r="EX9" s="36">
        <f t="shared" si="2"/>
        <v>2169</v>
      </c>
      <c r="EY9" s="36">
        <f t="shared" si="2"/>
        <v>2170</v>
      </c>
      <c r="EZ9" s="36">
        <f t="shared" si="2"/>
        <v>2171</v>
      </c>
      <c r="FA9" s="36">
        <f t="shared" si="2"/>
        <v>2172</v>
      </c>
      <c r="FB9" s="36">
        <f t="shared" si="2"/>
        <v>2173</v>
      </c>
      <c r="FC9" s="36">
        <f t="shared" si="2"/>
        <v>2174</v>
      </c>
      <c r="FD9" s="36">
        <f t="shared" si="2"/>
        <v>2175</v>
      </c>
      <c r="FE9" s="36">
        <f t="shared" si="2"/>
        <v>2176</v>
      </c>
      <c r="FF9" s="36">
        <f t="shared" si="2"/>
        <v>2177</v>
      </c>
      <c r="FG9" s="36">
        <f t="shared" si="2"/>
        <v>2178</v>
      </c>
      <c r="FH9" s="36">
        <f t="shared" si="2"/>
        <v>2179</v>
      </c>
      <c r="FI9" s="36">
        <f t="shared" si="2"/>
        <v>2180</v>
      </c>
      <c r="FJ9" s="36">
        <f t="shared" si="2"/>
        <v>2181</v>
      </c>
      <c r="FK9" s="36">
        <f t="shared" si="2"/>
        <v>2182</v>
      </c>
      <c r="FL9" s="36">
        <f t="shared" si="2"/>
        <v>2183</v>
      </c>
      <c r="FM9" s="36">
        <f t="shared" si="2"/>
        <v>2184</v>
      </c>
      <c r="FN9" s="36">
        <f t="shared" si="2"/>
        <v>2185</v>
      </c>
      <c r="FO9" s="36">
        <f t="shared" si="2"/>
        <v>2186</v>
      </c>
      <c r="FP9" s="36">
        <f t="shared" si="2"/>
        <v>2187</v>
      </c>
      <c r="FQ9" s="36">
        <f t="shared" si="2"/>
        <v>2188</v>
      </c>
      <c r="FR9" s="36">
        <f t="shared" si="2"/>
        <v>2189</v>
      </c>
      <c r="FS9" s="36">
        <f t="shared" ref="FS9:IC9" si="3">+FR9+1</f>
        <v>2190</v>
      </c>
      <c r="FT9" s="36">
        <f t="shared" si="3"/>
        <v>2191</v>
      </c>
      <c r="FU9" s="36">
        <f t="shared" si="3"/>
        <v>2192</v>
      </c>
      <c r="FV9" s="36">
        <f t="shared" si="3"/>
        <v>2193</v>
      </c>
      <c r="FW9" s="36">
        <f t="shared" si="3"/>
        <v>2194</v>
      </c>
      <c r="FX9" s="36">
        <f t="shared" si="3"/>
        <v>2195</v>
      </c>
      <c r="FY9" s="36">
        <f t="shared" si="3"/>
        <v>2196</v>
      </c>
      <c r="FZ9" s="36">
        <f t="shared" si="3"/>
        <v>2197</v>
      </c>
      <c r="GA9" s="36">
        <f t="shared" si="3"/>
        <v>2198</v>
      </c>
      <c r="GB9" s="36">
        <f t="shared" si="3"/>
        <v>2199</v>
      </c>
      <c r="GC9" s="36">
        <f t="shared" si="3"/>
        <v>2200</v>
      </c>
      <c r="GD9" s="36">
        <f t="shared" si="3"/>
        <v>2201</v>
      </c>
      <c r="GE9" s="36">
        <f t="shared" si="3"/>
        <v>2202</v>
      </c>
      <c r="GF9" s="36">
        <f t="shared" si="3"/>
        <v>2203</v>
      </c>
      <c r="GG9" s="36">
        <f t="shared" si="3"/>
        <v>2204</v>
      </c>
      <c r="GH9" s="36">
        <f t="shared" si="3"/>
        <v>2205</v>
      </c>
      <c r="GI9" s="36">
        <f t="shared" si="3"/>
        <v>2206</v>
      </c>
      <c r="GJ9" s="36">
        <f t="shared" si="3"/>
        <v>2207</v>
      </c>
      <c r="GK9" s="36">
        <f t="shared" si="3"/>
        <v>2208</v>
      </c>
      <c r="GL9" s="36">
        <f t="shared" si="3"/>
        <v>2209</v>
      </c>
      <c r="GM9" s="36">
        <f t="shared" si="3"/>
        <v>2210</v>
      </c>
      <c r="GN9" s="36">
        <f t="shared" si="3"/>
        <v>2211</v>
      </c>
      <c r="GO9" s="36">
        <f t="shared" si="3"/>
        <v>2212</v>
      </c>
      <c r="GP9" s="36">
        <f t="shared" si="3"/>
        <v>2213</v>
      </c>
      <c r="GQ9" s="36">
        <f t="shared" si="3"/>
        <v>2214</v>
      </c>
      <c r="GR9" s="36">
        <f t="shared" si="3"/>
        <v>2215</v>
      </c>
      <c r="GS9" s="36">
        <f t="shared" si="3"/>
        <v>2216</v>
      </c>
      <c r="GT9" s="36">
        <f t="shared" si="3"/>
        <v>2217</v>
      </c>
      <c r="GU9" s="36">
        <f t="shared" si="3"/>
        <v>2218</v>
      </c>
      <c r="GV9" s="36">
        <f t="shared" si="3"/>
        <v>2219</v>
      </c>
      <c r="GW9" s="36">
        <f t="shared" si="3"/>
        <v>2220</v>
      </c>
      <c r="GX9" s="36">
        <f t="shared" si="3"/>
        <v>2221</v>
      </c>
      <c r="GY9" s="36">
        <f t="shared" si="3"/>
        <v>2222</v>
      </c>
      <c r="GZ9" s="36">
        <f t="shared" si="3"/>
        <v>2223</v>
      </c>
      <c r="HA9" s="36">
        <f t="shared" si="3"/>
        <v>2224</v>
      </c>
      <c r="HB9" s="36">
        <f t="shared" si="3"/>
        <v>2225</v>
      </c>
      <c r="HC9" s="36">
        <f t="shared" si="3"/>
        <v>2226</v>
      </c>
      <c r="HD9" s="36">
        <f t="shared" si="3"/>
        <v>2227</v>
      </c>
      <c r="HE9" s="36">
        <f t="shared" si="3"/>
        <v>2228</v>
      </c>
      <c r="HF9" s="36">
        <f t="shared" si="3"/>
        <v>2229</v>
      </c>
      <c r="HG9" s="36">
        <f t="shared" si="3"/>
        <v>2230</v>
      </c>
      <c r="HH9" s="36">
        <f t="shared" si="3"/>
        <v>2231</v>
      </c>
      <c r="HI9" s="36">
        <f t="shared" si="3"/>
        <v>2232</v>
      </c>
      <c r="HJ9" s="36">
        <f t="shared" si="3"/>
        <v>2233</v>
      </c>
      <c r="HK9" s="36">
        <f t="shared" si="3"/>
        <v>2234</v>
      </c>
      <c r="HL9" s="36">
        <f t="shared" si="3"/>
        <v>2235</v>
      </c>
      <c r="HM9" s="36">
        <f t="shared" si="3"/>
        <v>2236</v>
      </c>
      <c r="HN9" s="36">
        <f t="shared" si="3"/>
        <v>2237</v>
      </c>
      <c r="HO9" s="36">
        <f t="shared" si="3"/>
        <v>2238</v>
      </c>
      <c r="HP9" s="36">
        <f t="shared" si="3"/>
        <v>2239</v>
      </c>
      <c r="HQ9" s="36">
        <f t="shared" si="3"/>
        <v>2240</v>
      </c>
      <c r="HR9" s="36">
        <f t="shared" si="3"/>
        <v>2241</v>
      </c>
      <c r="HS9" s="36">
        <f t="shared" si="3"/>
        <v>2242</v>
      </c>
      <c r="HT9" s="36">
        <f t="shared" si="3"/>
        <v>2243</v>
      </c>
      <c r="HU9" s="36">
        <f t="shared" si="3"/>
        <v>2244</v>
      </c>
      <c r="HV9" s="36">
        <f t="shared" si="3"/>
        <v>2245</v>
      </c>
      <c r="HW9" s="36">
        <f t="shared" si="3"/>
        <v>2246</v>
      </c>
      <c r="HX9" s="36">
        <f t="shared" si="3"/>
        <v>2247</v>
      </c>
      <c r="HY9" s="36">
        <f t="shared" si="3"/>
        <v>2248</v>
      </c>
      <c r="HZ9" s="36">
        <f t="shared" si="3"/>
        <v>2249</v>
      </c>
      <c r="IA9" s="36">
        <f t="shared" si="3"/>
        <v>2250</v>
      </c>
      <c r="IB9" s="36">
        <f t="shared" si="3"/>
        <v>2251</v>
      </c>
      <c r="IC9" s="36">
        <f t="shared" si="3"/>
        <v>2252</v>
      </c>
    </row>
    <row r="10" spans="2:237">
      <c r="C10" t="s">
        <v>43</v>
      </c>
      <c r="D10">
        <v>213.3</v>
      </c>
      <c r="E10" s="37">
        <f>+D10*(1+$D$6)</f>
        <v>219.69900000000001</v>
      </c>
      <c r="F10" s="37">
        <f>+E10*(1+$D$6)</f>
        <v>226.28997000000001</v>
      </c>
      <c r="G10" s="37">
        <f t="shared" ref="G10:AT10" si="4">+F10*(1+$D$6)</f>
        <v>233.07866910000001</v>
      </c>
      <c r="H10" s="37">
        <f t="shared" si="4"/>
        <v>240.07102917300003</v>
      </c>
      <c r="I10" s="37">
        <f t="shared" si="4"/>
        <v>247.27316004819002</v>
      </c>
      <c r="J10" s="37">
        <f t="shared" si="4"/>
        <v>254.69135484963573</v>
      </c>
      <c r="K10" s="37">
        <f t="shared" si="4"/>
        <v>262.3320954951248</v>
      </c>
      <c r="L10" s="37">
        <f t="shared" si="4"/>
        <v>270.20205835997854</v>
      </c>
      <c r="M10" s="37">
        <f t="shared" si="4"/>
        <v>278.30812011077791</v>
      </c>
      <c r="N10" s="37">
        <f t="shared" si="4"/>
        <v>286.65736371410128</v>
      </c>
      <c r="O10" s="37">
        <f t="shared" si="4"/>
        <v>295.25708462552433</v>
      </c>
      <c r="P10" s="37">
        <f t="shared" si="4"/>
        <v>304.11479716429005</v>
      </c>
      <c r="Q10" s="37">
        <f t="shared" si="4"/>
        <v>313.23824107921877</v>
      </c>
      <c r="R10" s="37">
        <f t="shared" si="4"/>
        <v>322.63538831159536</v>
      </c>
      <c r="S10" s="37">
        <f t="shared" si="4"/>
        <v>332.31444996094325</v>
      </c>
      <c r="T10" s="37">
        <f t="shared" si="4"/>
        <v>342.28388345977157</v>
      </c>
      <c r="U10" s="37">
        <f t="shared" si="4"/>
        <v>352.55239996356471</v>
      </c>
      <c r="V10" s="37">
        <f t="shared" si="4"/>
        <v>363.12897196247167</v>
      </c>
      <c r="W10" s="37">
        <f t="shared" si="4"/>
        <v>374.02284112134583</v>
      </c>
      <c r="X10" s="37">
        <f t="shared" si="4"/>
        <v>385.24352635498622</v>
      </c>
      <c r="Y10" s="37">
        <f t="shared" si="4"/>
        <v>396.80083214563581</v>
      </c>
      <c r="Z10" s="37">
        <f t="shared" si="4"/>
        <v>408.70485711000487</v>
      </c>
      <c r="AA10" s="37">
        <f t="shared" si="4"/>
        <v>420.96600282330502</v>
      </c>
      <c r="AB10" s="37">
        <f t="shared" si="4"/>
        <v>433.59498290800417</v>
      </c>
      <c r="AC10" s="37">
        <f t="shared" si="4"/>
        <v>446.60283239524432</v>
      </c>
      <c r="AD10" s="37">
        <f t="shared" si="4"/>
        <v>460.00091736710164</v>
      </c>
      <c r="AE10" s="37">
        <f t="shared" si="4"/>
        <v>473.80094488811471</v>
      </c>
      <c r="AF10" s="37">
        <f t="shared" si="4"/>
        <v>488.01497323475814</v>
      </c>
      <c r="AG10" s="37">
        <f t="shared" si="4"/>
        <v>502.6554224318009</v>
      </c>
      <c r="AH10" s="37">
        <f t="shared" si="4"/>
        <v>517.73508510475494</v>
      </c>
      <c r="AI10" s="37">
        <f t="shared" si="4"/>
        <v>533.26713765789759</v>
      </c>
      <c r="AJ10" s="37">
        <f t="shared" si="4"/>
        <v>549.26515178763452</v>
      </c>
      <c r="AK10" s="37">
        <f t="shared" si="4"/>
        <v>565.74310634126357</v>
      </c>
      <c r="AL10" s="37">
        <f t="shared" si="4"/>
        <v>582.71539953150148</v>
      </c>
      <c r="AM10" s="37">
        <f t="shared" si="4"/>
        <v>600.19686151744656</v>
      </c>
      <c r="AN10" s="37">
        <f t="shared" si="4"/>
        <v>618.20276736297001</v>
      </c>
      <c r="AO10" s="37">
        <f t="shared" si="4"/>
        <v>636.74885038385912</v>
      </c>
      <c r="AP10" s="37">
        <f t="shared" si="4"/>
        <v>655.85131589537491</v>
      </c>
      <c r="AQ10" s="37">
        <f t="shared" si="4"/>
        <v>675.52685537223613</v>
      </c>
      <c r="AR10" s="37">
        <f t="shared" si="4"/>
        <v>695.79266103340319</v>
      </c>
      <c r="AS10" s="37">
        <f t="shared" si="4"/>
        <v>716.66644086440533</v>
      </c>
      <c r="AT10" s="37">
        <f t="shared" si="4"/>
        <v>738.16643409033748</v>
      </c>
      <c r="AU10" s="37">
        <f t="shared" ref="AU10:DF10" si="5">+AT10*(1+$D$6)</f>
        <v>760.31142711304767</v>
      </c>
      <c r="AV10" s="37">
        <f t="shared" si="5"/>
        <v>783.12076992643915</v>
      </c>
      <c r="AW10" s="37">
        <f t="shared" si="5"/>
        <v>806.6143930242323</v>
      </c>
      <c r="AX10" s="37">
        <f t="shared" si="5"/>
        <v>830.8128248149593</v>
      </c>
      <c r="AY10" s="37">
        <f t="shared" si="5"/>
        <v>855.73720955940814</v>
      </c>
      <c r="AZ10" s="37">
        <f t="shared" si="5"/>
        <v>881.40932584619043</v>
      </c>
      <c r="BA10" s="37">
        <f t="shared" si="5"/>
        <v>907.85160562157614</v>
      </c>
      <c r="BB10" s="37">
        <f t="shared" si="5"/>
        <v>935.0871537902234</v>
      </c>
      <c r="BC10" s="37">
        <f t="shared" si="5"/>
        <v>963.13976840393013</v>
      </c>
      <c r="BD10" s="37">
        <f t="shared" si="5"/>
        <v>992.03396145604802</v>
      </c>
      <c r="BE10" s="37">
        <f t="shared" si="5"/>
        <v>1021.7949802997294</v>
      </c>
      <c r="BF10" s="37">
        <f t="shared" si="5"/>
        <v>1052.4488297087214</v>
      </c>
      <c r="BG10" s="37">
        <f t="shared" si="5"/>
        <v>1084.0222945999831</v>
      </c>
      <c r="BH10" s="37">
        <f t="shared" si="5"/>
        <v>1116.5429634379825</v>
      </c>
      <c r="BI10" s="37">
        <f t="shared" si="5"/>
        <v>1150.0392523411219</v>
      </c>
      <c r="BJ10" s="37">
        <f t="shared" si="5"/>
        <v>1184.5404299113557</v>
      </c>
      <c r="BK10" s="37">
        <f t="shared" si="5"/>
        <v>1220.0766428086963</v>
      </c>
      <c r="BL10" s="37">
        <f t="shared" si="5"/>
        <v>1256.6789420929572</v>
      </c>
      <c r="BM10" s="37">
        <f t="shared" si="5"/>
        <v>1294.3793103557459</v>
      </c>
      <c r="BN10" s="37">
        <f t="shared" si="5"/>
        <v>1333.2106896664184</v>
      </c>
      <c r="BO10" s="37">
        <f t="shared" si="5"/>
        <v>1373.207010356411</v>
      </c>
      <c r="BP10" s="37">
        <f t="shared" si="5"/>
        <v>1414.4032206671034</v>
      </c>
      <c r="BQ10" s="37">
        <f t="shared" si="5"/>
        <v>1456.8353172871166</v>
      </c>
      <c r="BR10" s="37">
        <f t="shared" si="5"/>
        <v>1500.5403768057301</v>
      </c>
      <c r="BS10" s="37">
        <f t="shared" si="5"/>
        <v>1545.5565881099021</v>
      </c>
      <c r="BT10" s="37">
        <f t="shared" si="5"/>
        <v>1591.9232857531993</v>
      </c>
      <c r="BU10" s="37">
        <f t="shared" si="5"/>
        <v>1639.6809843257952</v>
      </c>
      <c r="BV10" s="37">
        <f t="shared" si="5"/>
        <v>1688.871413855569</v>
      </c>
      <c r="BW10" s="37">
        <f t="shared" si="5"/>
        <v>1739.5375562712361</v>
      </c>
      <c r="BX10" s="37">
        <f t="shared" si="5"/>
        <v>1791.7236829593733</v>
      </c>
      <c r="BY10" s="37">
        <f t="shared" si="5"/>
        <v>1845.4753934481546</v>
      </c>
      <c r="BZ10" s="37">
        <f t="shared" si="5"/>
        <v>1900.8396552515992</v>
      </c>
      <c r="CA10" s="37">
        <f t="shared" si="5"/>
        <v>1957.8648449091472</v>
      </c>
      <c r="CB10" s="37">
        <f t="shared" si="5"/>
        <v>2016.6007902564218</v>
      </c>
      <c r="CC10" s="37">
        <f t="shared" si="5"/>
        <v>2077.0988139641145</v>
      </c>
      <c r="CD10" s="37">
        <f t="shared" si="5"/>
        <v>2139.4117783830379</v>
      </c>
      <c r="CE10" s="37">
        <f t="shared" si="5"/>
        <v>2203.5941317345291</v>
      </c>
      <c r="CF10" s="37">
        <f t="shared" si="5"/>
        <v>2269.7019556865653</v>
      </c>
      <c r="CG10" s="37">
        <f t="shared" si="5"/>
        <v>2337.7930143571621</v>
      </c>
      <c r="CH10" s="37">
        <f t="shared" si="5"/>
        <v>2407.9268047878768</v>
      </c>
      <c r="CI10" s="37">
        <f t="shared" si="5"/>
        <v>2480.1646089315132</v>
      </c>
      <c r="CJ10" s="37">
        <f t="shared" si="5"/>
        <v>2554.5695471994586</v>
      </c>
      <c r="CK10" s="37">
        <f t="shared" si="5"/>
        <v>2631.2066336154426</v>
      </c>
      <c r="CL10" s="37">
        <f t="shared" si="5"/>
        <v>2710.1428326239061</v>
      </c>
      <c r="CM10" s="37">
        <f t="shared" si="5"/>
        <v>2791.4471176026232</v>
      </c>
      <c r="CN10" s="37">
        <f t="shared" si="5"/>
        <v>2875.1905311307019</v>
      </c>
      <c r="CO10" s="37">
        <f t="shared" si="5"/>
        <v>2961.4462470646231</v>
      </c>
      <c r="CP10" s="37">
        <f t="shared" si="5"/>
        <v>3050.2896344765618</v>
      </c>
      <c r="CQ10" s="37">
        <f t="shared" si="5"/>
        <v>3141.7983235108586</v>
      </c>
      <c r="CR10" s="37">
        <f t="shared" si="5"/>
        <v>3236.0522732161844</v>
      </c>
      <c r="CS10" s="37">
        <f t="shared" si="5"/>
        <v>3333.1338414126699</v>
      </c>
      <c r="CT10" s="37">
        <f t="shared" si="5"/>
        <v>3433.12785665505</v>
      </c>
      <c r="CU10" s="37">
        <f t="shared" si="5"/>
        <v>3536.1216923547017</v>
      </c>
      <c r="CV10" s="37">
        <f t="shared" si="5"/>
        <v>3642.205343125343</v>
      </c>
      <c r="CW10" s="37">
        <f t="shared" si="5"/>
        <v>3751.4715034191036</v>
      </c>
      <c r="CX10" s="37">
        <f t="shared" si="5"/>
        <v>3864.0156485216767</v>
      </c>
      <c r="CY10" s="37">
        <f t="shared" si="5"/>
        <v>3979.9361179773273</v>
      </c>
      <c r="CZ10" s="37">
        <f t="shared" si="5"/>
        <v>4099.3342015166472</v>
      </c>
      <c r="DA10" s="37">
        <f t="shared" si="5"/>
        <v>4222.3142275621467</v>
      </c>
      <c r="DB10" s="37">
        <f t="shared" si="5"/>
        <v>4348.9836543890115</v>
      </c>
      <c r="DC10" s="37">
        <f t="shared" si="5"/>
        <v>4479.4531640206815</v>
      </c>
      <c r="DD10" s="37">
        <f t="shared" si="5"/>
        <v>4613.8367589413019</v>
      </c>
      <c r="DE10" s="37">
        <f t="shared" si="5"/>
        <v>4752.2518617095411</v>
      </c>
      <c r="DF10" s="37">
        <f t="shared" si="5"/>
        <v>4894.8194175608278</v>
      </c>
      <c r="DG10" s="37">
        <f t="shared" ref="DG10:FR10" si="6">+DF10*(1+$D$6)</f>
        <v>5041.6640000876523</v>
      </c>
      <c r="DH10" s="37">
        <f t="shared" si="6"/>
        <v>5192.9139200902819</v>
      </c>
      <c r="DI10" s="37">
        <f t="shared" si="6"/>
        <v>5348.7013376929908</v>
      </c>
      <c r="DJ10" s="37">
        <f t="shared" si="6"/>
        <v>5509.1623778237808</v>
      </c>
      <c r="DK10" s="37">
        <f t="shared" si="6"/>
        <v>5674.4372491584945</v>
      </c>
      <c r="DL10" s="37">
        <f t="shared" si="6"/>
        <v>5844.6703666332496</v>
      </c>
      <c r="DM10" s="37">
        <f t="shared" si="6"/>
        <v>6020.0104776322469</v>
      </c>
      <c r="DN10" s="37">
        <f t="shared" si="6"/>
        <v>6200.6107919612141</v>
      </c>
      <c r="DO10" s="37">
        <f t="shared" si="6"/>
        <v>6386.6291157200503</v>
      </c>
      <c r="DP10" s="37">
        <f t="shared" si="6"/>
        <v>6578.2279891916523</v>
      </c>
      <c r="DQ10" s="37">
        <f t="shared" si="6"/>
        <v>6775.5748288674022</v>
      </c>
      <c r="DR10" s="37">
        <f t="shared" si="6"/>
        <v>6978.8420737334245</v>
      </c>
      <c r="DS10" s="37">
        <f t="shared" si="6"/>
        <v>7188.2073359454271</v>
      </c>
      <c r="DT10" s="37">
        <f t="shared" si="6"/>
        <v>7403.8535560237897</v>
      </c>
      <c r="DU10" s="37">
        <f t="shared" si="6"/>
        <v>7625.969162704504</v>
      </c>
      <c r="DV10" s="37">
        <f t="shared" si="6"/>
        <v>7854.7482375856389</v>
      </c>
      <c r="DW10" s="37">
        <f t="shared" si="6"/>
        <v>8090.3906847132084</v>
      </c>
      <c r="DX10" s="37">
        <f t="shared" si="6"/>
        <v>8333.1024052546054</v>
      </c>
      <c r="DY10" s="37">
        <f t="shared" si="6"/>
        <v>8583.0954774122438</v>
      </c>
      <c r="DZ10" s="37">
        <f t="shared" si="6"/>
        <v>8840.5883417346122</v>
      </c>
      <c r="EA10" s="37">
        <f t="shared" si="6"/>
        <v>9105.80599198665</v>
      </c>
      <c r="EB10" s="37">
        <f t="shared" si="6"/>
        <v>9378.9801717462506</v>
      </c>
      <c r="EC10" s="37">
        <f t="shared" si="6"/>
        <v>9660.3495768986377</v>
      </c>
      <c r="ED10" s="37">
        <f t="shared" si="6"/>
        <v>9950.1600642055964</v>
      </c>
      <c r="EE10" s="37">
        <f t="shared" si="6"/>
        <v>10248.664866131765</v>
      </c>
      <c r="EF10" s="37">
        <f t="shared" si="6"/>
        <v>10556.124812115719</v>
      </c>
      <c r="EG10" s="37">
        <f t="shared" si="6"/>
        <v>10872.808556479191</v>
      </c>
      <c r="EH10" s="37">
        <f t="shared" si="6"/>
        <v>11198.992813173567</v>
      </c>
      <c r="EI10" s="37">
        <f t="shared" si="6"/>
        <v>11534.962597568774</v>
      </c>
      <c r="EJ10" s="37">
        <f t="shared" si="6"/>
        <v>11881.011475495838</v>
      </c>
      <c r="EK10" s="37">
        <f t="shared" si="6"/>
        <v>12237.441819760714</v>
      </c>
      <c r="EL10" s="37">
        <f t="shared" si="6"/>
        <v>12604.565074353535</v>
      </c>
      <c r="EM10" s="37">
        <f t="shared" si="6"/>
        <v>12982.702026584142</v>
      </c>
      <c r="EN10" s="37">
        <f t="shared" si="6"/>
        <v>13372.183087381667</v>
      </c>
      <c r="EO10" s="37">
        <f t="shared" si="6"/>
        <v>13773.348580003118</v>
      </c>
      <c r="EP10" s="37">
        <f t="shared" si="6"/>
        <v>14186.549037403211</v>
      </c>
      <c r="EQ10" s="37">
        <f t="shared" si="6"/>
        <v>14612.145508525307</v>
      </c>
      <c r="ER10" s="37">
        <f t="shared" si="6"/>
        <v>15050.509873781068</v>
      </c>
      <c r="ES10" s="37">
        <f t="shared" si="6"/>
        <v>15502.0251699945</v>
      </c>
      <c r="ET10" s="37">
        <f t="shared" si="6"/>
        <v>15967.085925094336</v>
      </c>
      <c r="EU10" s="37">
        <f t="shared" si="6"/>
        <v>16446.098502847166</v>
      </c>
      <c r="EV10" s="37">
        <f t="shared" si="6"/>
        <v>16939.481457932583</v>
      </c>
      <c r="EW10" s="37">
        <f t="shared" si="6"/>
        <v>17447.66590167056</v>
      </c>
      <c r="EX10" s="37">
        <f t="shared" si="6"/>
        <v>17971.095878720676</v>
      </c>
      <c r="EY10" s="37">
        <f t="shared" si="6"/>
        <v>18510.228755082298</v>
      </c>
      <c r="EZ10" s="37">
        <f t="shared" si="6"/>
        <v>19065.535617734768</v>
      </c>
      <c r="FA10" s="37">
        <f t="shared" si="6"/>
        <v>19637.501686266813</v>
      </c>
      <c r="FB10" s="37">
        <f t="shared" si="6"/>
        <v>20226.626736854818</v>
      </c>
      <c r="FC10" s="37">
        <f t="shared" si="6"/>
        <v>20833.425538960462</v>
      </c>
      <c r="FD10" s="37">
        <f t="shared" si="6"/>
        <v>21458.428305129277</v>
      </c>
      <c r="FE10" s="37">
        <f t="shared" si="6"/>
        <v>22102.181154283157</v>
      </c>
      <c r="FF10" s="37">
        <f t="shared" si="6"/>
        <v>22765.24658891165</v>
      </c>
      <c r="FG10" s="37">
        <f t="shared" si="6"/>
        <v>23448.203986578999</v>
      </c>
      <c r="FH10" s="37">
        <f t="shared" si="6"/>
        <v>24151.65010617637</v>
      </c>
      <c r="FI10" s="37">
        <f t="shared" si="6"/>
        <v>24876.199609361662</v>
      </c>
      <c r="FJ10" s="37">
        <f t="shared" si="6"/>
        <v>25622.485597642513</v>
      </c>
      <c r="FK10" s="37">
        <f t="shared" si="6"/>
        <v>26391.16016557179</v>
      </c>
      <c r="FL10" s="37">
        <f t="shared" si="6"/>
        <v>27182.894970538942</v>
      </c>
      <c r="FM10" s="37">
        <f t="shared" si="6"/>
        <v>27998.381819655111</v>
      </c>
      <c r="FN10" s="37">
        <f t="shared" si="6"/>
        <v>28838.333274244764</v>
      </c>
      <c r="FO10" s="37">
        <f t="shared" si="6"/>
        <v>29703.483272472109</v>
      </c>
      <c r="FP10" s="37">
        <f t="shared" si="6"/>
        <v>30594.587770646274</v>
      </c>
      <c r="FQ10" s="37">
        <f t="shared" si="6"/>
        <v>31512.425403765665</v>
      </c>
      <c r="FR10" s="37">
        <f t="shared" si="6"/>
        <v>32457.798165878634</v>
      </c>
      <c r="FS10" s="37">
        <f t="shared" ref="FS10:IC10" si="7">+FR10*(1+$D$6)</f>
        <v>33431.532110854991</v>
      </c>
      <c r="FT10" s="37">
        <f t="shared" si="7"/>
        <v>34434.478074180639</v>
      </c>
      <c r="FU10" s="37">
        <f t="shared" si="7"/>
        <v>35467.512416406062</v>
      </c>
      <c r="FV10" s="37">
        <f t="shared" si="7"/>
        <v>36531.537788898248</v>
      </c>
      <c r="FW10" s="37">
        <f t="shared" si="7"/>
        <v>37627.483922565196</v>
      </c>
      <c r="FX10" s="37">
        <f t="shared" si="7"/>
        <v>38756.308440242152</v>
      </c>
      <c r="FY10" s="37">
        <f t="shared" si="7"/>
        <v>39918.997693449419</v>
      </c>
      <c r="FZ10" s="37">
        <f t="shared" si="7"/>
        <v>41116.567624252901</v>
      </c>
      <c r="GA10" s="37">
        <f t="shared" si="7"/>
        <v>42350.064652980487</v>
      </c>
      <c r="GB10" s="37">
        <f t="shared" si="7"/>
        <v>43620.5665925699</v>
      </c>
      <c r="GC10" s="37">
        <f t="shared" si="7"/>
        <v>44929.183590346998</v>
      </c>
      <c r="GD10" s="37">
        <f t="shared" si="7"/>
        <v>46277.059098057412</v>
      </c>
      <c r="GE10" s="37">
        <f t="shared" si="7"/>
        <v>47665.370870999133</v>
      </c>
      <c r="GF10" s="37">
        <f t="shared" si="7"/>
        <v>49095.331997129106</v>
      </c>
      <c r="GG10" s="37">
        <f t="shared" si="7"/>
        <v>50568.191957042982</v>
      </c>
      <c r="GH10" s="37">
        <f t="shared" si="7"/>
        <v>52085.237715754272</v>
      </c>
      <c r="GI10" s="37">
        <f t="shared" si="7"/>
        <v>53647.794847226905</v>
      </c>
      <c r="GJ10" s="37">
        <f t="shared" si="7"/>
        <v>55257.228692643715</v>
      </c>
      <c r="GK10" s="37">
        <f t="shared" si="7"/>
        <v>56914.945553423029</v>
      </c>
      <c r="GL10" s="37">
        <f t="shared" si="7"/>
        <v>58622.393920025723</v>
      </c>
      <c r="GM10" s="37">
        <f t="shared" si="7"/>
        <v>60381.065737626494</v>
      </c>
      <c r="GN10" s="37">
        <f t="shared" si="7"/>
        <v>62192.497709755291</v>
      </c>
      <c r="GO10" s="37">
        <f t="shared" si="7"/>
        <v>64058.272641047952</v>
      </c>
      <c r="GP10" s="37">
        <f t="shared" si="7"/>
        <v>65980.020820279387</v>
      </c>
      <c r="GQ10" s="37">
        <f t="shared" si="7"/>
        <v>67959.421444887776</v>
      </c>
      <c r="GR10" s="37">
        <f t="shared" si="7"/>
        <v>69998.204088234415</v>
      </c>
      <c r="GS10" s="37">
        <f t="shared" si="7"/>
        <v>72098.150210881446</v>
      </c>
      <c r="GT10" s="37">
        <f t="shared" si="7"/>
        <v>74261.094717207889</v>
      </c>
      <c r="GU10" s="37">
        <f t="shared" si="7"/>
        <v>76488.927558724128</v>
      </c>
      <c r="GV10" s="37">
        <f t="shared" si="7"/>
        <v>78783.595385485853</v>
      </c>
      <c r="GW10" s="37">
        <f t="shared" si="7"/>
        <v>81147.103247050429</v>
      </c>
      <c r="GX10" s="37">
        <f t="shared" si="7"/>
        <v>83581.516344461939</v>
      </c>
      <c r="GY10" s="37">
        <f t="shared" si="7"/>
        <v>86088.961834795802</v>
      </c>
      <c r="GZ10" s="37">
        <f t="shared" si="7"/>
        <v>88671.630689839672</v>
      </c>
      <c r="HA10" s="37">
        <f t="shared" si="7"/>
        <v>91331.779610534868</v>
      </c>
      <c r="HB10" s="37">
        <f t="shared" si="7"/>
        <v>94071.732998850915</v>
      </c>
      <c r="HC10" s="37">
        <f t="shared" si="7"/>
        <v>96893.88498881644</v>
      </c>
      <c r="HD10" s="37">
        <f t="shared" si="7"/>
        <v>99800.701538480935</v>
      </c>
      <c r="HE10" s="37">
        <f t="shared" si="7"/>
        <v>102794.72258463537</v>
      </c>
      <c r="HF10" s="37">
        <f t="shared" si="7"/>
        <v>105878.56426217443</v>
      </c>
      <c r="HG10" s="37">
        <f t="shared" si="7"/>
        <v>109054.92119003968</v>
      </c>
      <c r="HH10" s="37">
        <f t="shared" si="7"/>
        <v>112326.56882574088</v>
      </c>
      <c r="HI10" s="37">
        <f t="shared" si="7"/>
        <v>115696.3658905131</v>
      </c>
      <c r="HJ10" s="37">
        <f t="shared" si="7"/>
        <v>119167.2568672285</v>
      </c>
      <c r="HK10" s="37">
        <f t="shared" si="7"/>
        <v>122742.27457324536</v>
      </c>
      <c r="HL10" s="37">
        <f t="shared" si="7"/>
        <v>126424.54281044273</v>
      </c>
      <c r="HM10" s="37">
        <f t="shared" si="7"/>
        <v>130217.27909475601</v>
      </c>
      <c r="HN10" s="37">
        <f t="shared" si="7"/>
        <v>134123.79746759869</v>
      </c>
      <c r="HO10" s="37">
        <f t="shared" si="7"/>
        <v>138147.51139162664</v>
      </c>
      <c r="HP10" s="37">
        <f t="shared" si="7"/>
        <v>142291.93673337545</v>
      </c>
      <c r="HQ10" s="37">
        <f t="shared" si="7"/>
        <v>146560.69483537672</v>
      </c>
      <c r="HR10" s="37">
        <f t="shared" si="7"/>
        <v>150957.51568043802</v>
      </c>
      <c r="HS10" s="37">
        <f t="shared" si="7"/>
        <v>155486.24115085116</v>
      </c>
      <c r="HT10" s="37">
        <f t="shared" si="7"/>
        <v>160150.82838537669</v>
      </c>
      <c r="HU10" s="37">
        <f t="shared" si="7"/>
        <v>164955.35323693798</v>
      </c>
      <c r="HV10" s="37">
        <f t="shared" si="7"/>
        <v>169904.01383404611</v>
      </c>
      <c r="HW10" s="37">
        <f t="shared" si="7"/>
        <v>175001.13424906749</v>
      </c>
      <c r="HX10" s="37">
        <f t="shared" si="7"/>
        <v>180251.16827653951</v>
      </c>
      <c r="HY10" s="37">
        <f t="shared" si="7"/>
        <v>185658.70332483569</v>
      </c>
      <c r="HZ10" s="37">
        <f t="shared" si="7"/>
        <v>191228.46442458077</v>
      </c>
      <c r="IA10" s="37">
        <f t="shared" si="7"/>
        <v>196965.3183573182</v>
      </c>
      <c r="IB10" s="37">
        <f t="shared" si="7"/>
        <v>202874.27790803777</v>
      </c>
      <c r="IC10" s="37">
        <f t="shared" si="7"/>
        <v>208960.5062452789</v>
      </c>
    </row>
    <row r="11" spans="2:237">
      <c r="C11" t="s">
        <v>44</v>
      </c>
      <c r="E11" s="37">
        <f>- (E16-E15)</f>
        <v>-0.45247500000000063</v>
      </c>
      <c r="F11" s="37">
        <f t="shared" ref="F11:AT11" si="8">+F15-F16</f>
        <v>-0.62629875000000013</v>
      </c>
      <c r="G11" s="37">
        <f t="shared" si="8"/>
        <v>-0.80854220249999997</v>
      </c>
      <c r="H11" s="37">
        <f t="shared" si="8"/>
        <v>-0.99952204837500069</v>
      </c>
      <c r="I11" s="37">
        <f t="shared" si="8"/>
        <v>-1.1995657612222503</v>
      </c>
      <c r="J11" s="37">
        <f t="shared" si="8"/>
        <v>-1.4090119464828383</v>
      </c>
      <c r="K11" s="37">
        <f t="shared" si="8"/>
        <v>-1.6282107015497225</v>
      </c>
      <c r="L11" s="37">
        <f t="shared" si="8"/>
        <v>-1.857523987202061</v>
      </c>
      <c r="M11" s="37">
        <f t="shared" si="8"/>
        <v>-2.0973260107160865</v>
      </c>
      <c r="N11" s="37">
        <f t="shared" si="8"/>
        <v>-2.3480036210134916</v>
      </c>
      <c r="O11" s="37">
        <f t="shared" si="8"/>
        <v>-2.6099567162193376</v>
      </c>
      <c r="P11" s="37">
        <f t="shared" si="8"/>
        <v>-2.8835986640128679</v>
      </c>
      <c r="Q11" s="37">
        <f t="shared" si="8"/>
        <v>-3.1693567351663434</v>
      </c>
      <c r="R11" s="37">
        <f t="shared" si="8"/>
        <v>-3.467672550679084</v>
      </c>
      <c r="S11" s="37">
        <f t="shared" si="8"/>
        <v>-3.7790025429263636</v>
      </c>
      <c r="T11" s="37">
        <f t="shared" si="8"/>
        <v>-4.1038184312555996</v>
      </c>
      <c r="U11" s="37">
        <f t="shared" si="8"/>
        <v>-4.4426077124755396</v>
      </c>
      <c r="V11" s="37">
        <f t="shared" si="8"/>
        <v>-4.7958741666977254</v>
      </c>
      <c r="W11" s="37">
        <f t="shared" si="8"/>
        <v>-5.1641383790035338</v>
      </c>
      <c r="X11" s="37">
        <f t="shared" si="8"/>
        <v>-5.5479382774246133</v>
      </c>
      <c r="Y11" s="37">
        <f t="shared" si="8"/>
        <v>-5.9478296877393451</v>
      </c>
      <c r="Z11" s="37">
        <f t="shared" si="8"/>
        <v>-6.3643869056033591</v>
      </c>
      <c r="AA11" s="37">
        <f t="shared" si="8"/>
        <v>-6.7982032865479312</v>
      </c>
      <c r="AB11" s="37">
        <f t="shared" si="8"/>
        <v>-7.2498918543963669</v>
      </c>
      <c r="AC11" s="37">
        <f t="shared" si="8"/>
        <v>-7.7200859286652985</v>
      </c>
      <c r="AD11" s="37">
        <f t="shared" si="8"/>
        <v>-8.2094397715350382</v>
      </c>
      <c r="AE11" s="37">
        <f t="shared" si="8"/>
        <v>-8.7186292549910647</v>
      </c>
      <c r="AF11" s="37">
        <f t="shared" si="8"/>
        <v>-9.2483525487569729</v>
      </c>
      <c r="AG11" s="37">
        <f t="shared" si="8"/>
        <v>-9.7993308296581816</v>
      </c>
      <c r="AH11" s="37">
        <f t="shared" si="8"/>
        <v>-10.372309013075196</v>
      </c>
      <c r="AI11" s="37">
        <f t="shared" si="8"/>
        <v>-10.968056507165265</v>
      </c>
      <c r="AJ11" s="37">
        <f t="shared" si="8"/>
        <v>-11.587367990551993</v>
      </c>
      <c r="AK11" s="37">
        <f t="shared" si="8"/>
        <v>-12.23106421420376</v>
      </c>
      <c r="AL11" s="37">
        <f t="shared" si="8"/>
        <v>-12.899992828243784</v>
      </c>
      <c r="AM11" s="37">
        <f t="shared" si="8"/>
        <v>-13.595029234457286</v>
      </c>
      <c r="AN11" s="37">
        <f t="shared" si="8"/>
        <v>-14.317077465284518</v>
      </c>
      <c r="AO11" s="37">
        <f t="shared" si="8"/>
        <v>-15.067071090112437</v>
      </c>
      <c r="AP11" s="37">
        <f t="shared" si="8"/>
        <v>-15.845974149702581</v>
      </c>
      <c r="AQ11" s="37">
        <f t="shared" si="8"/>
        <v>-16.654782119618162</v>
      </c>
      <c r="AR11" s="37">
        <f t="shared" si="8"/>
        <v>-17.4945229035397</v>
      </c>
      <c r="AS11" s="37">
        <f t="shared" si="8"/>
        <v>-18.366257857385552</v>
      </c>
      <c r="AT11" s="37">
        <f t="shared" si="8"/>
        <v>-19.271082845181564</v>
      </c>
      <c r="AU11" s="37">
        <f t="shared" ref="AU11:DF11" si="9">+AU15-AU16</f>
        <v>-20.21012932765295</v>
      </c>
      <c r="AV11" s="37">
        <f t="shared" si="9"/>
        <v>-21.184565484540798</v>
      </c>
      <c r="AW11" s="37">
        <f t="shared" si="9"/>
        <v>-22.195597371676442</v>
      </c>
      <c r="AX11" s="37">
        <f t="shared" si="9"/>
        <v>-23.244470113878144</v>
      </c>
      <c r="AY11" s="37">
        <f t="shared" si="9"/>
        <v>-24.332469134766928</v>
      </c>
      <c r="AZ11" s="37">
        <f t="shared" si="9"/>
        <v>-25.460921424631824</v>
      </c>
      <c r="BA11" s="37">
        <f t="shared" si="9"/>
        <v>-26.631196847509102</v>
      </c>
      <c r="BB11" s="37">
        <f t="shared" si="9"/>
        <v>-27.84470948867547</v>
      </c>
      <c r="BC11" s="37">
        <f t="shared" si="9"/>
        <v>-29.102919043791648</v>
      </c>
      <c r="BD11" s="37">
        <f t="shared" si="9"/>
        <v>-30.407332250970427</v>
      </c>
      <c r="BE11" s="37">
        <f t="shared" si="9"/>
        <v>-31.75950436708187</v>
      </c>
      <c r="BF11" s="37">
        <f t="shared" si="9"/>
        <v>-33.161040689648303</v>
      </c>
      <c r="BG11" s="37">
        <f t="shared" si="9"/>
        <v>-34.613598125722817</v>
      </c>
      <c r="BH11" s="37">
        <f t="shared" si="9"/>
        <v>-36.118886809187259</v>
      </c>
      <c r="BI11" s="37">
        <f t="shared" si="9"/>
        <v>-37.678671767949488</v>
      </c>
      <c r="BJ11" s="37">
        <f t="shared" si="9"/>
        <v>-39.29477464256432</v>
      </c>
      <c r="BK11" s="37">
        <f t="shared" si="9"/>
        <v>-40.969075457849122</v>
      </c>
      <c r="BL11" s="37">
        <f t="shared" si="9"/>
        <v>-42.703514449112632</v>
      </c>
      <c r="BM11" s="37">
        <f t="shared" si="9"/>
        <v>-44.500093944664599</v>
      </c>
      <c r="BN11" s="37">
        <f t="shared" si="9"/>
        <v>-46.360880306324702</v>
      </c>
      <c r="BO11" s="37">
        <f t="shared" si="9"/>
        <v>-48.288005929701015</v>
      </c>
      <c r="BP11" s="37">
        <f t="shared" si="9"/>
        <v>-50.283671306062345</v>
      </c>
      <c r="BQ11" s="37">
        <f t="shared" si="9"/>
        <v>-52.350147147683927</v>
      </c>
      <c r="BR11" s="37">
        <f t="shared" si="9"/>
        <v>-54.489776578602942</v>
      </c>
      <c r="BS11" s="37">
        <f t="shared" si="9"/>
        <v>-56.704977392779298</v>
      </c>
      <c r="BT11" s="37">
        <f t="shared" si="9"/>
        <v>-58.998244381717313</v>
      </c>
      <c r="BU11" s="37">
        <f t="shared" si="9"/>
        <v>-61.372151733666556</v>
      </c>
      <c r="BV11" s="37">
        <f t="shared" si="9"/>
        <v>-63.829355506584236</v>
      </c>
      <c r="BW11" s="37">
        <f t="shared" si="9"/>
        <v>-66.372596177107596</v>
      </c>
      <c r="BX11" s="37">
        <f t="shared" si="9"/>
        <v>-69.004701267853179</v>
      </c>
      <c r="BY11" s="37">
        <f t="shared" si="9"/>
        <v>-71.728588055429782</v>
      </c>
      <c r="BZ11" s="37">
        <f t="shared" si="9"/>
        <v>-74.54726636162448</v>
      </c>
      <c r="CA11" s="37">
        <f t="shared" si="9"/>
        <v>-77.463841430295673</v>
      </c>
      <c r="CB11" s="37">
        <f t="shared" si="9"/>
        <v>-80.481516892583443</v>
      </c>
      <c r="CC11" s="37">
        <f t="shared" si="9"/>
        <v>-83.60359782312743</v>
      </c>
      <c r="CD11" s="37">
        <f t="shared" si="9"/>
        <v>-86.833493890063068</v>
      </c>
      <c r="CE11" s="37">
        <f t="shared" si="9"/>
        <v>-90.174722601651609</v>
      </c>
      <c r="CF11" s="37">
        <f t="shared" si="9"/>
        <v>-93.630912652485549</v>
      </c>
      <c r="CG11" s="37">
        <f t="shared" si="9"/>
        <v>-97.205807372300171</v>
      </c>
      <c r="CH11" s="37">
        <f t="shared" si="9"/>
        <v>-100.90326828051406</v>
      </c>
      <c r="CI11" s="37">
        <f t="shared" si="9"/>
        <v>-104.72727874971524</v>
      </c>
      <c r="CJ11" s="37">
        <f t="shared" si="9"/>
        <v>-108.68194778140818</v>
      </c>
      <c r="CK11" s="37">
        <f t="shared" si="9"/>
        <v>-112.77151389743594</v>
      </c>
      <c r="CL11" s="37">
        <f t="shared" si="9"/>
        <v>-117.00034915059626</v>
      </c>
      <c r="CM11" s="37">
        <f t="shared" si="9"/>
        <v>-121.37296325807611</v>
      </c>
      <c r="CN11" s="37">
        <f t="shared" si="9"/>
        <v>-125.8940078614396</v>
      </c>
      <c r="CO11" s="37">
        <f t="shared" si="9"/>
        <v>-130.56828091701641</v>
      </c>
      <c r="CP11" s="37">
        <f t="shared" si="9"/>
        <v>-135.40073122065522</v>
      </c>
      <c r="CQ11" s="37">
        <f t="shared" si="9"/>
        <v>-140.39646307092573</v>
      </c>
      <c r="CR11" s="37">
        <f t="shared" si="9"/>
        <v>-145.56074107497741</v>
      </c>
      <c r="CS11" s="37">
        <f t="shared" si="9"/>
        <v>-150.89899510138909</v>
      </c>
      <c r="CT11" s="37">
        <f t="shared" si="9"/>
        <v>-156.4168253844764</v>
      </c>
      <c r="CU11" s="37">
        <f t="shared" si="9"/>
        <v>-162.12000778465722</v>
      </c>
      <c r="CV11" s="37">
        <f t="shared" si="9"/>
        <v>-168.01449920961636</v>
      </c>
      <c r="CW11" s="37">
        <f t="shared" si="9"/>
        <v>-174.10644320115273</v>
      </c>
      <c r="CX11" s="37">
        <f t="shared" si="9"/>
        <v>-180.40217569274012</v>
      </c>
      <c r="CY11" s="37">
        <f t="shared" si="9"/>
        <v>-186.90823094298617</v>
      </c>
      <c r="CZ11" s="37">
        <f t="shared" si="9"/>
        <v>-193.63134765032891</v>
      </c>
      <c r="DA11" s="37">
        <f t="shared" si="9"/>
        <v>-200.57847525447295</v>
      </c>
      <c r="DB11" s="37">
        <f t="shared" si="9"/>
        <v>-207.75678043023407</v>
      </c>
      <c r="DC11" s="37">
        <f t="shared" si="9"/>
        <v>-215.17365377963048</v>
      </c>
      <c r="DD11" s="37">
        <f t="shared" si="9"/>
        <v>-222.8367167282386</v>
      </c>
      <c r="DE11" s="37">
        <f t="shared" si="9"/>
        <v>-230.75382863200934</v>
      </c>
      <c r="DF11" s="37">
        <f t="shared" si="9"/>
        <v>-238.93309410093173</v>
      </c>
      <c r="DG11" s="37">
        <f t="shared" ref="DG11:FR11" si="10">+DG15-DG16</f>
        <v>-247.38287054612098</v>
      </c>
      <c r="DH11" s="37">
        <f t="shared" si="10"/>
        <v>-256.1117759571091</v>
      </c>
      <c r="DI11" s="37">
        <f t="shared" si="10"/>
        <v>-265.12869691631903</v>
      </c>
      <c r="DJ11" s="37">
        <f t="shared" si="10"/>
        <v>-274.44279685791514</v>
      </c>
      <c r="DK11" s="37">
        <f t="shared" si="10"/>
        <v>-284.06352457844127</v>
      </c>
      <c r="DL11" s="37">
        <f t="shared" si="10"/>
        <v>-294.00062300687898</v>
      </c>
      <c r="DM11" s="37">
        <f t="shared" si="10"/>
        <v>-304.26413824199153</v>
      </c>
      <c r="DN11" s="37">
        <f t="shared" si="10"/>
        <v>-314.86442886505552</v>
      </c>
      <c r="DO11" s="37">
        <f t="shared" si="10"/>
        <v>-325.81217553632757</v>
      </c>
      <c r="DP11" s="37">
        <f t="shared" si="10"/>
        <v>-337.1183908838442</v>
      </c>
      <c r="DQ11" s="37">
        <f t="shared" si="10"/>
        <v>-348.79442969341483</v>
      </c>
      <c r="DR11" s="37">
        <f t="shared" si="10"/>
        <v>-360.85199940893369</v>
      </c>
      <c r="DS11" s="37">
        <f t="shared" si="10"/>
        <v>-373.30317095241242</v>
      </c>
      <c r="DT11" s="37">
        <f t="shared" si="10"/>
        <v>-386.16038987341972</v>
      </c>
      <c r="DU11" s="37">
        <f t="shared" si="10"/>
        <v>-399.43648783790593</v>
      </c>
      <c r="DV11" s="37">
        <f t="shared" si="10"/>
        <v>-413.14469446669244</v>
      </c>
      <c r="DW11" s="37">
        <f t="shared" si="10"/>
        <v>-427.29864953421554</v>
      </c>
      <c r="DX11" s="37">
        <f t="shared" si="10"/>
        <v>-441.91241553843474</v>
      </c>
      <c r="DY11" s="37">
        <f t="shared" si="10"/>
        <v>-457.00049065314442</v>
      </c>
      <c r="DZ11" s="37">
        <f t="shared" si="10"/>
        <v>-472.57782207426652</v>
      </c>
      <c r="EA11" s="37">
        <f t="shared" si="10"/>
        <v>-488.65981977205286</v>
      </c>
      <c r="EB11" s="37">
        <f t="shared" si="10"/>
        <v>-505.26237066148383</v>
      </c>
      <c r="EC11" s="37">
        <f t="shared" si="10"/>
        <v>-522.40185320352316</v>
      </c>
      <c r="ED11" s="37">
        <f t="shared" si="10"/>
        <v>-540.09515245026762</v>
      </c>
      <c r="EE11" s="37">
        <f t="shared" si="10"/>
        <v>-558.35967554742717</v>
      </c>
      <c r="EF11" s="37">
        <f t="shared" si="10"/>
        <v>-577.21336770797461</v>
      </c>
      <c r="EG11" s="37">
        <f t="shared" si="10"/>
        <v>-596.67472867122092</v>
      </c>
      <c r="EH11" s="37">
        <f t="shared" si="10"/>
        <v>-616.76282966200461</v>
      </c>
      <c r="EI11" s="37">
        <f t="shared" si="10"/>
        <v>-637.49733086512492</v>
      </c>
      <c r="EJ11" s="37">
        <f t="shared" si="10"/>
        <v>-658.89849943060403</v>
      </c>
      <c r="EK11" s="37">
        <f t="shared" si="10"/>
        <v>-680.98722802583802</v>
      </c>
      <c r="EL11" s="37">
        <f t="shared" si="10"/>
        <v>-703.78505395117531</v>
      </c>
      <c r="EM11" s="37">
        <f t="shared" si="10"/>
        <v>-727.31417883596396</v>
      </c>
      <c r="EN11" s="37">
        <f t="shared" si="10"/>
        <v>-751.59748893262145</v>
      </c>
      <c r="EO11" s="37">
        <f t="shared" si="10"/>
        <v>-776.65857602681012</v>
      </c>
      <c r="EP11" s="37">
        <f t="shared" si="10"/>
        <v>-802.52175898234862</v>
      </c>
      <c r="EQ11" s="37">
        <f t="shared" si="10"/>
        <v>-829.2121059400481</v>
      </c>
      <c r="ER11" s="37">
        <f t="shared" si="10"/>
        <v>-856.75545719024296</v>
      </c>
      <c r="ES11" s="37">
        <f t="shared" si="10"/>
        <v>-885.17844873938361</v>
      </c>
      <c r="ET11" s="37">
        <f t="shared" si="10"/>
        <v>-914.50853659166728</v>
      </c>
      <c r="EU11" s="37">
        <f t="shared" si="10"/>
        <v>-944.77402176732141</v>
      </c>
      <c r="EV11" s="37">
        <f t="shared" si="10"/>
        <v>-976.00407607980321</v>
      </c>
      <c r="EW11" s="37">
        <f t="shared" si="10"/>
        <v>-1008.2287686948487</v>
      </c>
      <c r="EX11" s="37">
        <f t="shared" si="10"/>
        <v>-1041.4790934949986</v>
      </c>
      <c r="EY11" s="37">
        <f t="shared" si="10"/>
        <v>-1075.7869972739391</v>
      </c>
      <c r="EZ11" s="37">
        <f t="shared" si="10"/>
        <v>-1111.1854087857296</v>
      </c>
      <c r="FA11" s="37">
        <f t="shared" si="10"/>
        <v>-1147.7082686747453</v>
      </c>
      <c r="FB11" s="37">
        <f t="shared" si="10"/>
        <v>-1185.3905603129404</v>
      </c>
      <c r="FC11" s="37">
        <f t="shared" si="10"/>
        <v>-1224.2683415718402</v>
      </c>
      <c r="FD11" s="37">
        <f t="shared" si="10"/>
        <v>-1264.3787775574974</v>
      </c>
      <c r="FE11" s="37">
        <f t="shared" si="10"/>
        <v>-1305.7601743374944</v>
      </c>
      <c r="FF11" s="37">
        <f t="shared" si="10"/>
        <v>-1348.4520136899564</v>
      </c>
      <c r="FG11" s="37">
        <f t="shared" si="10"/>
        <v>-1392.4949889054394</v>
      </c>
      <c r="FH11" s="37">
        <f t="shared" si="10"/>
        <v>-1437.9310416734825</v>
      </c>
      <c r="FI11" s="37">
        <f t="shared" si="10"/>
        <v>-1484.8034000865846</v>
      </c>
      <c r="FJ11" s="37">
        <f t="shared" si="10"/>
        <v>-1533.1566177953373</v>
      </c>
      <c r="FK11" s="37">
        <f t="shared" si="10"/>
        <v>-1583.0366143494759</v>
      </c>
      <c r="FL11" s="37">
        <f t="shared" si="10"/>
        <v>-1634.4907167606443</v>
      </c>
      <c r="FM11" s="37">
        <f t="shared" si="10"/>
        <v>-1687.5677023237613</v>
      </c>
      <c r="FN11" s="37">
        <f t="shared" si="10"/>
        <v>-1742.3178427349778</v>
      </c>
      <c r="FO11" s="37">
        <f t="shared" si="10"/>
        <v>-1798.7929495453611</v>
      </c>
      <c r="FP11" s="37">
        <f t="shared" si="10"/>
        <v>-1857.0464209906224</v>
      </c>
      <c r="FQ11" s="37">
        <f t="shared" si="10"/>
        <v>-1917.1332902384197</v>
      </c>
      <c r="FR11" s="37">
        <f t="shared" si="10"/>
        <v>-1979.1102750960122</v>
      </c>
      <c r="FS11" s="37">
        <f t="shared" ref="FS11:IC11" si="11">+FS15-FS16</f>
        <v>-2043.0358292223414</v>
      </c>
      <c r="FT11" s="37">
        <f t="shared" si="11"/>
        <v>-2108.9701948899292</v>
      </c>
      <c r="FU11" s="37">
        <f t="shared" si="11"/>
        <v>-2176.9754573433638</v>
      </c>
      <c r="FV11" s="37">
        <f t="shared" si="11"/>
        <v>-2247.1156008025355</v>
      </c>
      <c r="FW11" s="37">
        <f t="shared" si="11"/>
        <v>-2319.4565661602596</v>
      </c>
      <c r="FX11" s="37">
        <f t="shared" si="11"/>
        <v>-2394.066310425389</v>
      </c>
      <c r="FY11" s="37">
        <f t="shared" si="11"/>
        <v>-2471.0148679640779</v>
      </c>
      <c r="FZ11" s="37">
        <f t="shared" si="11"/>
        <v>-2550.3744135934467</v>
      </c>
      <c r="GA11" s="37">
        <f t="shared" si="11"/>
        <v>-2632.2193275835057</v>
      </c>
      <c r="GB11" s="37">
        <f t="shared" si="11"/>
        <v>-2716.6262626249109</v>
      </c>
      <c r="GC11" s="37">
        <f t="shared" si="11"/>
        <v>-2803.6742128218366</v>
      </c>
      <c r="GD11" s="37">
        <f t="shared" si="11"/>
        <v>-2893.4445847710335</v>
      </c>
      <c r="GE11" s="37">
        <f t="shared" si="11"/>
        <v>-2986.0212707899973</v>
      </c>
      <c r="GF11" s="37">
        <f t="shared" si="11"/>
        <v>-3081.490724359046</v>
      </c>
      <c r="GG11" s="37">
        <f t="shared" si="11"/>
        <v>-3179.9420378440741</v>
      </c>
      <c r="GH11" s="37">
        <f t="shared" si="11"/>
        <v>-3281.4670225687378</v>
      </c>
      <c r="GI11" s="37">
        <f t="shared" si="11"/>
        <v>-3386.1602913069282</v>
      </c>
      <c r="GJ11" s="37">
        <f t="shared" si="11"/>
        <v>-3494.1193432684877</v>
      </c>
      <c r="GK11" s="37">
        <f t="shared" si="11"/>
        <v>-3605.4446516533399</v>
      </c>
      <c r="GL11" s="37">
        <f t="shared" si="11"/>
        <v>-3720.2397538514733</v>
      </c>
      <c r="GM11" s="37">
        <f t="shared" si="11"/>
        <v>-3838.6113443685226</v>
      </c>
      <c r="GN11" s="37">
        <f t="shared" si="11"/>
        <v>-3960.6693705591128</v>
      </c>
      <c r="GO11" s="37">
        <f t="shared" si="11"/>
        <v>-4086.5271312526115</v>
      </c>
      <c r="GP11" s="37">
        <f t="shared" si="11"/>
        <v>-4216.3013783584502</v>
      </c>
      <c r="GQ11" s="37">
        <f t="shared" si="11"/>
        <v>-4350.112421540829</v>
      </c>
      <c r="GR11" s="37">
        <f t="shared" si="11"/>
        <v>-4488.0842360553106</v>
      </c>
      <c r="GS11" s="37">
        <f t="shared" si="11"/>
        <v>-4630.3445738425935</v>
      </c>
      <c r="GT11" s="37">
        <f t="shared" si="11"/>
        <v>-4777.025077977607</v>
      </c>
      <c r="GU11" s="37">
        <f t="shared" si="11"/>
        <v>-4928.2614005750638</v>
      </c>
      <c r="GV11" s="37">
        <f t="shared" si="11"/>
        <v>-5084.1933242556088</v>
      </c>
      <c r="GW11" s="37">
        <f t="shared" si="11"/>
        <v>-5244.9648872798352</v>
      </c>
      <c r="GX11" s="37">
        <f t="shared" si="11"/>
        <v>-5410.7245124607198</v>
      </c>
      <c r="GY11" s="37">
        <f t="shared" si="11"/>
        <v>-5581.6251399682806</v>
      </c>
      <c r="GZ11" s="37">
        <f t="shared" si="11"/>
        <v>-5757.8243641437439</v>
      </c>
      <c r="HA11" s="37">
        <f t="shared" si="11"/>
        <v>-5939.4845744439981</v>
      </c>
      <c r="HB11" s="37">
        <f t="shared" si="11"/>
        <v>-6126.7731006407794</v>
      </c>
      <c r="HC11" s="37">
        <f t="shared" si="11"/>
        <v>-6319.8623624027332</v>
      </c>
      <c r="HD11" s="37">
        <f t="shared" si="11"/>
        <v>-6518.9300233924005</v>
      </c>
      <c r="HE11" s="37">
        <f t="shared" si="11"/>
        <v>-6724.1591500141094</v>
      </c>
      <c r="HF11" s="37">
        <f t="shared" si="11"/>
        <v>-6935.7383749528681</v>
      </c>
      <c r="HG11" s="37">
        <f t="shared" si="11"/>
        <v>-7153.8620656485564</v>
      </c>
      <c r="HH11" s="37">
        <f t="shared" si="11"/>
        <v>-7378.7304978540578</v>
      </c>
      <c r="HI11" s="37">
        <f t="shared" si="11"/>
        <v>-7610.5500344304446</v>
      </c>
      <c r="HJ11" s="37">
        <f t="shared" si="11"/>
        <v>-7849.5333095369369</v>
      </c>
      <c r="HK11" s="37">
        <f t="shared" si="11"/>
        <v>-8095.8994183780978</v>
      </c>
      <c r="HL11" s="37">
        <f t="shared" si="11"/>
        <v>-8349.874112675594</v>
      </c>
      <c r="HM11" s="37">
        <f t="shared" si="11"/>
        <v>-8611.6900020369376</v>
      </c>
      <c r="HN11" s="37">
        <f t="shared" si="11"/>
        <v>-8881.586761398743</v>
      </c>
      <c r="HO11" s="37">
        <f t="shared" si="11"/>
        <v>-9159.8113447274172</v>
      </c>
      <c r="HP11" s="37">
        <f t="shared" si="11"/>
        <v>-9446.6182051656851</v>
      </c>
      <c r="HQ11" s="37">
        <f t="shared" si="11"/>
        <v>-9742.2695218190311</v>
      </c>
      <c r="HR11" s="37">
        <f t="shared" si="11"/>
        <v>-10047.035433381943</v>
      </c>
      <c r="HS11" s="37">
        <f t="shared" si="11"/>
        <v>-10361.194278809911</v>
      </c>
      <c r="HT11" s="37">
        <f t="shared" si="11"/>
        <v>-10685.032845249247</v>
      </c>
      <c r="HU11" s="37">
        <f t="shared" si="11"/>
        <v>-11018.846623443264</v>
      </c>
      <c r="HV11" s="37">
        <f t="shared" si="11"/>
        <v>-11362.940070839832</v>
      </c>
      <c r="HW11" s="37">
        <f t="shared" si="11"/>
        <v>-11717.626882632165</v>
      </c>
      <c r="HX11" s="37">
        <f t="shared" si="11"/>
        <v>-12083.230270971606</v>
      </c>
      <c r="HY11" s="37">
        <f t="shared" si="11"/>
        <v>-12460.083252598444</v>
      </c>
      <c r="HZ11" s="37">
        <f t="shared" si="11"/>
        <v>-12848.52894514404</v>
      </c>
      <c r="IA11" s="37">
        <f t="shared" si="11"/>
        <v>-13248.920872365357</v>
      </c>
      <c r="IB11" s="37">
        <f t="shared" si="11"/>
        <v>-13661.623278580651</v>
      </c>
      <c r="IC11" s="37">
        <f t="shared" si="11"/>
        <v>-14087.011452583294</v>
      </c>
    </row>
    <row r="12" spans="2:237">
      <c r="C12" t="s">
        <v>45</v>
      </c>
      <c r="D12">
        <v>252</v>
      </c>
      <c r="E12" s="37">
        <f>+D12+E11</f>
        <v>251.54752500000001</v>
      </c>
      <c r="F12" s="37">
        <f t="shared" ref="F12" si="12">+E12+F11</f>
        <v>250.92122625000002</v>
      </c>
      <c r="G12" s="37">
        <f t="shared" ref="G12" si="13">+F12+G11</f>
        <v>250.11268404750001</v>
      </c>
      <c r="H12" s="37">
        <f t="shared" ref="H12" si="14">+G12+H11</f>
        <v>249.113161999125</v>
      </c>
      <c r="I12" s="37">
        <f t="shared" ref="I12" si="15">+H12+I11</f>
        <v>247.91359623790274</v>
      </c>
      <c r="J12" s="37">
        <f t="shared" ref="J12" si="16">+I12+J11</f>
        <v>246.50458429141989</v>
      </c>
      <c r="K12" s="37">
        <f t="shared" ref="K12" si="17">+J12+K11</f>
        <v>244.87637358987016</v>
      </c>
      <c r="L12" s="37">
        <f t="shared" ref="L12" si="18">+K12+L11</f>
        <v>243.0188496026681</v>
      </c>
      <c r="M12" s="37">
        <f t="shared" ref="M12" si="19">+L12+M11</f>
        <v>240.92152359195202</v>
      </c>
      <c r="N12" s="37">
        <f t="shared" ref="N12" si="20">+M12+N11</f>
        <v>238.57351997093852</v>
      </c>
      <c r="O12" s="37">
        <f t="shared" ref="O12" si="21">+N12+O11</f>
        <v>235.96356325471919</v>
      </c>
      <c r="P12" s="37">
        <f t="shared" ref="P12" si="22">+O12+P11</f>
        <v>233.07996459070631</v>
      </c>
      <c r="Q12" s="37">
        <f t="shared" ref="Q12" si="23">+P12+Q11</f>
        <v>229.91060785553998</v>
      </c>
      <c r="R12" s="37">
        <f t="shared" ref="R12" si="24">+Q12+R11</f>
        <v>226.4429353048609</v>
      </c>
      <c r="S12" s="37">
        <f t="shared" ref="S12" si="25">+R12+S11</f>
        <v>222.66393276193452</v>
      </c>
      <c r="T12" s="37">
        <f t="shared" ref="T12" si="26">+S12+T11</f>
        <v>218.56011433067891</v>
      </c>
      <c r="U12" s="37">
        <f t="shared" ref="U12" si="27">+T12+U11</f>
        <v>214.11750661820338</v>
      </c>
      <c r="V12" s="37">
        <f t="shared" ref="V12" si="28">+U12+V11</f>
        <v>209.32163245150565</v>
      </c>
      <c r="W12" s="37">
        <f t="shared" ref="W12" si="29">+V12+W11</f>
        <v>204.15749407250212</v>
      </c>
      <c r="X12" s="37">
        <f t="shared" ref="X12" si="30">+W12+X11</f>
        <v>198.60955579507751</v>
      </c>
      <c r="Y12" s="37">
        <f t="shared" ref="Y12" si="31">+X12+Y11</f>
        <v>192.66172610733815</v>
      </c>
      <c r="Z12" s="37">
        <f t="shared" ref="Z12" si="32">+Y12+Z11</f>
        <v>186.29733920173479</v>
      </c>
      <c r="AA12" s="37">
        <f t="shared" ref="AA12" si="33">+Z12+AA11</f>
        <v>179.49913591518686</v>
      </c>
      <c r="AB12" s="37">
        <f t="shared" ref="AB12" si="34">+AA12+AB11</f>
        <v>172.24924406079049</v>
      </c>
      <c r="AC12" s="37">
        <f t="shared" ref="AC12" si="35">+AB12+AC11</f>
        <v>164.52915813212519</v>
      </c>
      <c r="AD12" s="37">
        <f t="shared" ref="AD12" si="36">+AC12+AD11</f>
        <v>156.31971836059014</v>
      </c>
      <c r="AE12" s="37">
        <f t="shared" ref="AE12" si="37">+AD12+AE11</f>
        <v>147.60108910559907</v>
      </c>
      <c r="AF12" s="37">
        <f t="shared" ref="AF12" si="38">+AE12+AF11</f>
        <v>138.3527365568421</v>
      </c>
      <c r="AG12" s="37">
        <f t="shared" ref="AG12" si="39">+AF12+AG11</f>
        <v>128.55340572718393</v>
      </c>
      <c r="AH12" s="37">
        <f t="shared" ref="AH12" si="40">+AG12+AH11</f>
        <v>118.18109671410873</v>
      </c>
      <c r="AI12" s="37">
        <f t="shared" ref="AI12" si="41">+AH12+AI11</f>
        <v>107.21304020694348</v>
      </c>
      <c r="AJ12" s="37">
        <f t="shared" ref="AJ12" si="42">+AI12+AJ11</f>
        <v>95.625672216391479</v>
      </c>
      <c r="AK12" s="37">
        <f t="shared" ref="AK12" si="43">+AJ12+AK11</f>
        <v>83.394608002187724</v>
      </c>
      <c r="AL12" s="37">
        <f t="shared" ref="AL12" si="44">+AK12+AL11</f>
        <v>70.494615173943941</v>
      </c>
      <c r="AM12" s="37">
        <f t="shared" ref="AM12" si="45">+AL12+AM11</f>
        <v>56.899585939486656</v>
      </c>
      <c r="AN12" s="37">
        <f t="shared" ref="AN12" si="46">+AM12+AN11</f>
        <v>42.582508474202136</v>
      </c>
      <c r="AO12" s="37">
        <f t="shared" ref="AO12" si="47">+AN12+AO11</f>
        <v>27.515437384089701</v>
      </c>
      <c r="AP12" s="37">
        <f t="shared" ref="AP12" si="48">+AO12+AP11</f>
        <v>11.66946323438712</v>
      </c>
      <c r="AQ12" s="37">
        <f t="shared" ref="AQ12" si="49">+AP12+AQ11</f>
        <v>-4.9853188852310417</v>
      </c>
      <c r="AR12" s="37">
        <f t="shared" ref="AR12" si="50">+AQ12+AR11</f>
        <v>-22.479841788770742</v>
      </c>
      <c r="AS12" s="37">
        <f t="shared" ref="AS12" si="51">+AR12+AS11</f>
        <v>-40.84609964615629</v>
      </c>
      <c r="AT12" s="37">
        <f t="shared" ref="AT12" si="52">+AS12+AT11</f>
        <v>-60.117182491337857</v>
      </c>
      <c r="AU12" s="37">
        <f t="shared" ref="AU12" si="53">+AT12+AU11</f>
        <v>-80.327311818990808</v>
      </c>
      <c r="AV12" s="37">
        <f t="shared" ref="AV12" si="54">+AU12+AV11</f>
        <v>-101.51187730353161</v>
      </c>
      <c r="AW12" s="37">
        <f t="shared" ref="AW12" si="55">+AV12+AW11</f>
        <v>-123.70747467520805</v>
      </c>
      <c r="AX12" s="37">
        <f t="shared" ref="AX12" si="56">+AW12+AX11</f>
        <v>-146.95194478908618</v>
      </c>
      <c r="AY12" s="37">
        <f t="shared" ref="AY12" si="57">+AX12+AY11</f>
        <v>-171.28441392385312</v>
      </c>
      <c r="AZ12" s="37">
        <f t="shared" ref="AZ12" si="58">+AY12+AZ11</f>
        <v>-196.74533534848496</v>
      </c>
      <c r="BA12" s="37">
        <f t="shared" ref="BA12" si="59">+AZ12+BA11</f>
        <v>-223.37653219599406</v>
      </c>
      <c r="BB12" s="37">
        <f t="shared" ref="BB12" si="60">+BA12+BB11</f>
        <v>-251.22124168466954</v>
      </c>
      <c r="BC12" s="37">
        <f t="shared" ref="BC12" si="61">+BB12+BC11</f>
        <v>-280.32416072846121</v>
      </c>
      <c r="BD12" s="37">
        <f t="shared" ref="BD12" si="62">+BC12+BD11</f>
        <v>-310.73149297943166</v>
      </c>
      <c r="BE12" s="37">
        <f t="shared" ref="BE12" si="63">+BD12+BE11</f>
        <v>-342.49099734651355</v>
      </c>
      <c r="BF12" s="37">
        <f t="shared" ref="BF12" si="64">+BE12+BF11</f>
        <v>-375.65203803616185</v>
      </c>
      <c r="BG12" s="37">
        <f t="shared" ref="BG12" si="65">+BF12+BG11</f>
        <v>-410.26563616188469</v>
      </c>
      <c r="BH12" s="37">
        <f t="shared" ref="BH12" si="66">+BG12+BH11</f>
        <v>-446.38452297107193</v>
      </c>
      <c r="BI12" s="37">
        <f t="shared" ref="BI12" si="67">+BH12+BI11</f>
        <v>-484.06319473902141</v>
      </c>
      <c r="BJ12" s="37">
        <f t="shared" ref="BJ12" si="68">+BI12+BJ11</f>
        <v>-523.35796938158569</v>
      </c>
      <c r="BK12" s="37">
        <f t="shared" ref="BK12" si="69">+BJ12+BK11</f>
        <v>-564.32704483943485</v>
      </c>
      <c r="BL12" s="37">
        <f t="shared" ref="BL12" si="70">+BK12+BL11</f>
        <v>-607.03055928854747</v>
      </c>
      <c r="BM12" s="37">
        <f t="shared" ref="BM12" si="71">+BL12+BM11</f>
        <v>-651.53065323321209</v>
      </c>
      <c r="BN12" s="37">
        <f t="shared" ref="BN12" si="72">+BM12+BN11</f>
        <v>-697.89153353953679</v>
      </c>
      <c r="BO12" s="37">
        <f t="shared" ref="BO12" si="73">+BN12+BO11</f>
        <v>-746.17953946923785</v>
      </c>
      <c r="BP12" s="37">
        <f t="shared" ref="BP12" si="74">+BO12+BP11</f>
        <v>-796.46321077530024</v>
      </c>
      <c r="BQ12" s="37">
        <f t="shared" ref="BQ12" si="75">+BP12+BQ11</f>
        <v>-848.81335792298421</v>
      </c>
      <c r="BR12" s="37">
        <f t="shared" ref="BR12" si="76">+BQ12+BR11</f>
        <v>-903.30313450158712</v>
      </c>
      <c r="BS12" s="37">
        <f t="shared" ref="BS12" si="77">+BR12+BS11</f>
        <v>-960.00811189436638</v>
      </c>
      <c r="BT12" s="37">
        <f t="shared" ref="BT12" si="78">+BS12+BT11</f>
        <v>-1019.0063562760837</v>
      </c>
      <c r="BU12" s="37">
        <f t="shared" ref="BU12" si="79">+BT12+BU11</f>
        <v>-1080.3785080097502</v>
      </c>
      <c r="BV12" s="37">
        <f t="shared" ref="BV12" si="80">+BU12+BV11</f>
        <v>-1144.2078635163346</v>
      </c>
      <c r="BW12" s="37">
        <f t="shared" ref="BW12" si="81">+BV12+BW11</f>
        <v>-1210.5804596934422</v>
      </c>
      <c r="BX12" s="37">
        <f t="shared" ref="BX12" si="82">+BW12+BX11</f>
        <v>-1279.5851609612953</v>
      </c>
      <c r="BY12" s="37">
        <f t="shared" ref="BY12" si="83">+BX12+BY11</f>
        <v>-1351.3137490167251</v>
      </c>
      <c r="BZ12" s="37">
        <f t="shared" ref="BZ12" si="84">+BY12+BZ11</f>
        <v>-1425.8610153783495</v>
      </c>
      <c r="CA12" s="37">
        <f t="shared" ref="CA12" si="85">+BZ12+CA11</f>
        <v>-1503.3248568086451</v>
      </c>
      <c r="CB12" s="37">
        <f t="shared" ref="CB12" si="86">+CA12+CB11</f>
        <v>-1583.8063737012285</v>
      </c>
      <c r="CC12" s="37">
        <f t="shared" ref="CC12" si="87">+CB12+CC11</f>
        <v>-1667.409971524356</v>
      </c>
      <c r="CD12" s="37">
        <f t="shared" ref="CD12" si="88">+CC12+CD11</f>
        <v>-1754.243465414419</v>
      </c>
      <c r="CE12" s="37">
        <f t="shared" ref="CE12" si="89">+CD12+CE11</f>
        <v>-1844.4181880160706</v>
      </c>
      <c r="CF12" s="37">
        <f t="shared" ref="CF12" si="90">+CE12+CF11</f>
        <v>-1938.0491006685561</v>
      </c>
      <c r="CG12" s="37">
        <f t="shared" ref="CG12" si="91">+CF12+CG11</f>
        <v>-2035.2549080408562</v>
      </c>
      <c r="CH12" s="37">
        <f t="shared" ref="CH12" si="92">+CG12+CH11</f>
        <v>-2136.1581763213703</v>
      </c>
      <c r="CI12" s="37">
        <f t="shared" ref="CI12" si="93">+CH12+CI11</f>
        <v>-2240.8854550710857</v>
      </c>
      <c r="CJ12" s="37">
        <f t="shared" ref="CJ12" si="94">+CI12+CJ11</f>
        <v>-2349.5674028524941</v>
      </c>
      <c r="CK12" s="37">
        <f t="shared" ref="CK12" si="95">+CJ12+CK11</f>
        <v>-2462.3389167499299</v>
      </c>
      <c r="CL12" s="37">
        <f t="shared" ref="CL12" si="96">+CK12+CL11</f>
        <v>-2579.3392659005262</v>
      </c>
      <c r="CM12" s="37">
        <f t="shared" ref="CM12" si="97">+CL12+CM11</f>
        <v>-2700.7122291586024</v>
      </c>
      <c r="CN12" s="37">
        <f t="shared" ref="CN12" si="98">+CM12+CN11</f>
        <v>-2826.606237020042</v>
      </c>
      <c r="CO12" s="37">
        <f t="shared" ref="CO12" si="99">+CN12+CO11</f>
        <v>-2957.1745179370582</v>
      </c>
      <c r="CP12" s="37">
        <f t="shared" ref="CP12" si="100">+CO12+CP11</f>
        <v>-3092.5752491577136</v>
      </c>
      <c r="CQ12" s="37">
        <f t="shared" ref="CQ12" si="101">+CP12+CQ11</f>
        <v>-3232.9717122286393</v>
      </c>
      <c r="CR12" s="37">
        <f t="shared" ref="CR12" si="102">+CQ12+CR11</f>
        <v>-3378.5324533036169</v>
      </c>
      <c r="CS12" s="37">
        <f t="shared" ref="CS12" si="103">+CR12+CS11</f>
        <v>-3529.431448405006</v>
      </c>
      <c r="CT12" s="37">
        <f t="shared" ref="CT12" si="104">+CS12+CT11</f>
        <v>-3685.8482737894824</v>
      </c>
      <c r="CU12" s="37">
        <f t="shared" ref="CU12" si="105">+CT12+CU11</f>
        <v>-3847.9682815741398</v>
      </c>
      <c r="CV12" s="37">
        <f t="shared" ref="CV12" si="106">+CU12+CV11</f>
        <v>-4015.9827807837564</v>
      </c>
      <c r="CW12" s="37">
        <f t="shared" ref="CW12" si="107">+CV12+CW11</f>
        <v>-4190.089223984909</v>
      </c>
      <c r="CX12" s="37">
        <f t="shared" ref="CX12" si="108">+CW12+CX11</f>
        <v>-4370.4913996776495</v>
      </c>
      <c r="CY12" s="37">
        <f t="shared" ref="CY12" si="109">+CX12+CY11</f>
        <v>-4557.3996306206354</v>
      </c>
      <c r="CZ12" s="37">
        <f t="shared" ref="CZ12" si="110">+CY12+CZ11</f>
        <v>-4751.0309782709646</v>
      </c>
      <c r="DA12" s="37">
        <f t="shared" ref="DA12" si="111">+CZ12+DA11</f>
        <v>-4951.6094535254379</v>
      </c>
      <c r="DB12" s="37">
        <f t="shared" ref="DB12" si="112">+DA12+DB11</f>
        <v>-5159.3662339556722</v>
      </c>
      <c r="DC12" s="37">
        <f t="shared" ref="DC12" si="113">+DB12+DC11</f>
        <v>-5374.5398877353027</v>
      </c>
      <c r="DD12" s="37">
        <f t="shared" ref="DD12" si="114">+DC12+DD11</f>
        <v>-5597.3766044635413</v>
      </c>
      <c r="DE12" s="37">
        <f t="shared" ref="DE12" si="115">+DD12+DE11</f>
        <v>-5828.1304330955509</v>
      </c>
      <c r="DF12" s="37">
        <f t="shared" ref="DF12" si="116">+DE12+DF11</f>
        <v>-6067.0635271964829</v>
      </c>
      <c r="DG12" s="37">
        <f t="shared" ref="DG12" si="117">+DF12+DG11</f>
        <v>-6314.4463977426039</v>
      </c>
      <c r="DH12" s="37">
        <f t="shared" ref="DH12" si="118">+DG12+DH11</f>
        <v>-6570.5581736997128</v>
      </c>
      <c r="DI12" s="37">
        <f t="shared" ref="DI12" si="119">+DH12+DI11</f>
        <v>-6835.6868706160321</v>
      </c>
      <c r="DJ12" s="37">
        <f t="shared" ref="DJ12" si="120">+DI12+DJ11</f>
        <v>-7110.1296674739469</v>
      </c>
      <c r="DK12" s="37">
        <f t="shared" ref="DK12" si="121">+DJ12+DK11</f>
        <v>-7394.1931920523884</v>
      </c>
      <c r="DL12" s="37">
        <f t="shared" ref="DL12" si="122">+DK12+DL11</f>
        <v>-7688.1938150592678</v>
      </c>
      <c r="DM12" s="37">
        <f t="shared" ref="DM12" si="123">+DL12+DM11</f>
        <v>-7992.4579533012593</v>
      </c>
      <c r="DN12" s="37">
        <f t="shared" ref="DN12" si="124">+DM12+DN11</f>
        <v>-8307.3223821663141</v>
      </c>
      <c r="DO12" s="37">
        <f t="shared" ref="DO12" si="125">+DN12+DO11</f>
        <v>-8633.1345577026423</v>
      </c>
      <c r="DP12" s="37">
        <f t="shared" ref="DP12" si="126">+DO12+DP11</f>
        <v>-8970.252948586487</v>
      </c>
      <c r="DQ12" s="37">
        <f t="shared" ref="DQ12" si="127">+DP12+DQ11</f>
        <v>-9319.0473782799017</v>
      </c>
      <c r="DR12" s="37">
        <f t="shared" ref="DR12" si="128">+DQ12+DR11</f>
        <v>-9679.8993776888346</v>
      </c>
      <c r="DS12" s="37">
        <f t="shared" ref="DS12" si="129">+DR12+DS11</f>
        <v>-10053.202548641248</v>
      </c>
      <c r="DT12" s="37">
        <f t="shared" ref="DT12" si="130">+DS12+DT11</f>
        <v>-10439.362938514667</v>
      </c>
      <c r="DU12" s="37">
        <f t="shared" ref="DU12" si="131">+DT12+DU11</f>
        <v>-10838.799426352572</v>
      </c>
      <c r="DV12" s="37">
        <f t="shared" ref="DV12" si="132">+DU12+DV11</f>
        <v>-11251.944120819266</v>
      </c>
      <c r="DW12" s="37">
        <f t="shared" ref="DW12" si="133">+DV12+DW11</f>
        <v>-11679.242770353481</v>
      </c>
      <c r="DX12" s="37">
        <f t="shared" ref="DX12" si="134">+DW12+DX11</f>
        <v>-12121.155185891916</v>
      </c>
      <c r="DY12" s="37">
        <f t="shared" ref="DY12" si="135">+DX12+DY11</f>
        <v>-12578.15567654506</v>
      </c>
      <c r="DZ12" s="37">
        <f t="shared" ref="DZ12" si="136">+DY12+DZ11</f>
        <v>-13050.733498619327</v>
      </c>
      <c r="EA12" s="37">
        <f t="shared" ref="EA12" si="137">+DZ12+EA11</f>
        <v>-13539.39331839138</v>
      </c>
      <c r="EB12" s="37">
        <f t="shared" ref="EB12" si="138">+EA12+EB11</f>
        <v>-14044.655689052863</v>
      </c>
      <c r="EC12" s="37">
        <f t="shared" ref="EC12" si="139">+EB12+EC11</f>
        <v>-14567.057542256385</v>
      </c>
      <c r="ED12" s="37">
        <f t="shared" ref="ED12" si="140">+EC12+ED11</f>
        <v>-15107.152694706652</v>
      </c>
      <c r="EE12" s="37">
        <f t="shared" ref="EE12" si="141">+ED12+EE11</f>
        <v>-15665.512370254079</v>
      </c>
      <c r="EF12" s="37">
        <f t="shared" ref="EF12" si="142">+EE12+EF11</f>
        <v>-16242.725737962053</v>
      </c>
      <c r="EG12" s="37">
        <f t="shared" ref="EG12" si="143">+EF12+EG11</f>
        <v>-16839.400466633273</v>
      </c>
      <c r="EH12" s="37">
        <f t="shared" ref="EH12" si="144">+EG12+EH11</f>
        <v>-17456.163296295279</v>
      </c>
      <c r="EI12" s="37">
        <f t="shared" ref="EI12" si="145">+EH12+EI11</f>
        <v>-18093.660627160403</v>
      </c>
      <c r="EJ12" s="37">
        <f t="shared" ref="EJ12" si="146">+EI12+EJ11</f>
        <v>-18752.559126591008</v>
      </c>
      <c r="EK12" s="37">
        <f t="shared" ref="EK12" si="147">+EJ12+EK11</f>
        <v>-19433.546354616847</v>
      </c>
      <c r="EL12" s="37">
        <f t="shared" ref="EL12" si="148">+EK12+EL11</f>
        <v>-20137.331408568021</v>
      </c>
      <c r="EM12" s="37">
        <f t="shared" ref="EM12" si="149">+EL12+EM11</f>
        <v>-20864.645587403986</v>
      </c>
      <c r="EN12" s="37">
        <f t="shared" ref="EN12" si="150">+EM12+EN11</f>
        <v>-21616.243076336606</v>
      </c>
      <c r="EO12" s="37">
        <f t="shared" ref="EO12" si="151">+EN12+EO11</f>
        <v>-22392.901652363416</v>
      </c>
      <c r="EP12" s="37">
        <f t="shared" ref="EP12" si="152">+EO12+EP11</f>
        <v>-23195.423411345764</v>
      </c>
      <c r="EQ12" s="37">
        <f t="shared" ref="EQ12" si="153">+EP12+EQ11</f>
        <v>-24024.635517285813</v>
      </c>
      <c r="ER12" s="37">
        <f t="shared" ref="ER12" si="154">+EQ12+ER11</f>
        <v>-24881.390974476057</v>
      </c>
      <c r="ES12" s="37">
        <f t="shared" ref="ES12" si="155">+ER12+ES11</f>
        <v>-25766.569423215442</v>
      </c>
      <c r="ET12" s="37">
        <f t="shared" ref="ET12" si="156">+ES12+ET11</f>
        <v>-26681.077959807109</v>
      </c>
      <c r="EU12" s="37">
        <f t="shared" ref="EU12" si="157">+ET12+EU11</f>
        <v>-27625.851981574429</v>
      </c>
      <c r="EV12" s="37">
        <f t="shared" ref="EV12" si="158">+EU12+EV11</f>
        <v>-28601.856057654233</v>
      </c>
      <c r="EW12" s="37">
        <f t="shared" ref="EW12" si="159">+EV12+EW11</f>
        <v>-29610.084826349081</v>
      </c>
      <c r="EX12" s="37">
        <f t="shared" ref="EX12" si="160">+EW12+EX11</f>
        <v>-30651.56391984408</v>
      </c>
      <c r="EY12" s="37">
        <f t="shared" ref="EY12" si="161">+EX12+EY11</f>
        <v>-31727.350917118019</v>
      </c>
      <c r="EZ12" s="37">
        <f t="shared" ref="EZ12" si="162">+EY12+EZ11</f>
        <v>-32838.536325903748</v>
      </c>
      <c r="FA12" s="37">
        <f t="shared" ref="FA12" si="163">+EZ12+FA11</f>
        <v>-33986.244594578493</v>
      </c>
      <c r="FB12" s="37">
        <f t="shared" ref="FB12" si="164">+FA12+FB11</f>
        <v>-35171.635154891432</v>
      </c>
      <c r="FC12" s="37">
        <f t="shared" ref="FC12" si="165">+FB12+FC11</f>
        <v>-36395.903496463274</v>
      </c>
      <c r="FD12" s="37">
        <f t="shared" ref="FD12" si="166">+FC12+FD11</f>
        <v>-37660.28227402077</v>
      </c>
      <c r="FE12" s="37">
        <f t="shared" ref="FE12" si="167">+FD12+FE11</f>
        <v>-38966.042448358261</v>
      </c>
      <c r="FF12" s="37">
        <f t="shared" ref="FF12" si="168">+FE12+FF11</f>
        <v>-40314.49446204822</v>
      </c>
      <c r="FG12" s="37">
        <f t="shared" ref="FG12" si="169">+FF12+FG11</f>
        <v>-41706.989450953661</v>
      </c>
      <c r="FH12" s="37">
        <f t="shared" ref="FH12" si="170">+FG12+FH11</f>
        <v>-43144.920492627141</v>
      </c>
      <c r="FI12" s="37">
        <f t="shared" ref="FI12" si="171">+FH12+FI11</f>
        <v>-44629.723892713722</v>
      </c>
      <c r="FJ12" s="37">
        <f t="shared" ref="FJ12" si="172">+FI12+FJ11</f>
        <v>-46162.880510509058</v>
      </c>
      <c r="FK12" s="37">
        <f t="shared" ref="FK12" si="173">+FJ12+FK11</f>
        <v>-47745.917124858533</v>
      </c>
      <c r="FL12" s="37">
        <f t="shared" ref="FL12" si="174">+FK12+FL11</f>
        <v>-49380.407841619177</v>
      </c>
      <c r="FM12" s="37">
        <f t="shared" ref="FM12" si="175">+FL12+FM11</f>
        <v>-51067.975543942935</v>
      </c>
      <c r="FN12" s="37">
        <f t="shared" ref="FN12" si="176">+FM12+FN11</f>
        <v>-52810.293386677913</v>
      </c>
      <c r="FO12" s="37">
        <f t="shared" ref="FO12" si="177">+FN12+FO11</f>
        <v>-54609.086336223278</v>
      </c>
      <c r="FP12" s="37">
        <f t="shared" ref="FP12" si="178">+FO12+FP11</f>
        <v>-56466.132757213898</v>
      </c>
      <c r="FQ12" s="37">
        <f t="shared" ref="FQ12" si="179">+FP12+FQ11</f>
        <v>-58383.266047452315</v>
      </c>
      <c r="FR12" s="37">
        <f t="shared" ref="FR12" si="180">+FQ12+FR11</f>
        <v>-60362.376322548327</v>
      </c>
      <c r="FS12" s="37">
        <f t="shared" ref="FS12" si="181">+FR12+FS11</f>
        <v>-62405.412151770666</v>
      </c>
      <c r="FT12" s="37">
        <f t="shared" ref="FT12" si="182">+FS12+FT11</f>
        <v>-64514.382346660597</v>
      </c>
      <c r="FU12" s="37">
        <f t="shared" ref="FU12" si="183">+FT12+FU11</f>
        <v>-66691.357804003957</v>
      </c>
      <c r="FV12" s="37">
        <f t="shared" ref="FV12" si="184">+FU12+FV11</f>
        <v>-68938.473404806486</v>
      </c>
      <c r="FW12" s="37">
        <f t="shared" ref="FW12" si="185">+FV12+FW11</f>
        <v>-71257.929970966739</v>
      </c>
      <c r="FX12" s="37">
        <f t="shared" ref="FX12" si="186">+FW12+FX11</f>
        <v>-73651.99628139213</v>
      </c>
      <c r="FY12" s="37">
        <f t="shared" ref="FY12" si="187">+FX12+FY11</f>
        <v>-76123.011149356214</v>
      </c>
      <c r="FZ12" s="37">
        <f t="shared" ref="FZ12" si="188">+FY12+FZ11</f>
        <v>-78673.385562949668</v>
      </c>
      <c r="GA12" s="37">
        <f t="shared" ref="GA12" si="189">+FZ12+GA11</f>
        <v>-81305.60489053317</v>
      </c>
      <c r="GB12" s="37">
        <f t="shared" ref="GB12" si="190">+GA12+GB11</f>
        <v>-84022.231153158078</v>
      </c>
      <c r="GC12" s="37">
        <f t="shared" ref="GC12" si="191">+GB12+GC11</f>
        <v>-86825.90536597991</v>
      </c>
      <c r="GD12" s="37">
        <f t="shared" ref="GD12" si="192">+GC12+GD11</f>
        <v>-89719.34995075094</v>
      </c>
      <c r="GE12" s="37">
        <f t="shared" ref="GE12" si="193">+GD12+GE11</f>
        <v>-92705.371221540932</v>
      </c>
      <c r="GF12" s="37">
        <f t="shared" ref="GF12" si="194">+GE12+GF11</f>
        <v>-95786.861945899975</v>
      </c>
      <c r="GG12" s="37">
        <f t="shared" ref="GG12" si="195">+GF12+GG11</f>
        <v>-98966.803983744045</v>
      </c>
      <c r="GH12" s="37">
        <f t="shared" ref="GH12" si="196">+GG12+GH11</f>
        <v>-102248.27100631279</v>
      </c>
      <c r="GI12" s="37">
        <f t="shared" ref="GI12" si="197">+GH12+GI11</f>
        <v>-105634.43129761971</v>
      </c>
      <c r="GJ12" s="37">
        <f t="shared" ref="GJ12" si="198">+GI12+GJ11</f>
        <v>-109128.55064088819</v>
      </c>
      <c r="GK12" s="37">
        <f t="shared" ref="GK12" si="199">+GJ12+GK11</f>
        <v>-112733.99529254153</v>
      </c>
      <c r="GL12" s="37">
        <f t="shared" ref="GL12" si="200">+GK12+GL11</f>
        <v>-116454.23504639301</v>
      </c>
      <c r="GM12" s="37">
        <f t="shared" ref="GM12" si="201">+GL12+GM11</f>
        <v>-120292.84639076152</v>
      </c>
      <c r="GN12" s="37">
        <f t="shared" ref="GN12" si="202">+GM12+GN11</f>
        <v>-124253.51576132064</v>
      </c>
      <c r="GO12" s="37">
        <f t="shared" ref="GO12" si="203">+GN12+GO11</f>
        <v>-128340.04289257326</v>
      </c>
      <c r="GP12" s="37">
        <f t="shared" ref="GP12" si="204">+GO12+GP11</f>
        <v>-132556.3442709317</v>
      </c>
      <c r="GQ12" s="37">
        <f t="shared" ref="GQ12" si="205">+GP12+GQ11</f>
        <v>-136906.45669247254</v>
      </c>
      <c r="GR12" s="37">
        <f t="shared" ref="GR12" si="206">+GQ12+GR11</f>
        <v>-141394.54092852786</v>
      </c>
      <c r="GS12" s="37">
        <f t="shared" ref="GS12" si="207">+GR12+GS11</f>
        <v>-146024.88550237045</v>
      </c>
      <c r="GT12" s="37">
        <f t="shared" ref="GT12" si="208">+GS12+GT11</f>
        <v>-150801.91058034805</v>
      </c>
      <c r="GU12" s="37">
        <f t="shared" ref="GU12" si="209">+GT12+GU11</f>
        <v>-155730.1719809231</v>
      </c>
      <c r="GV12" s="37">
        <f t="shared" ref="GV12" si="210">+GU12+GV11</f>
        <v>-160814.36530517871</v>
      </c>
      <c r="GW12" s="37">
        <f t="shared" ref="GW12" si="211">+GV12+GW11</f>
        <v>-166059.33019245855</v>
      </c>
      <c r="GX12" s="37">
        <f t="shared" ref="GX12" si="212">+GW12+GX11</f>
        <v>-171470.05470491928</v>
      </c>
      <c r="GY12" s="37">
        <f t="shared" ref="GY12" si="213">+GX12+GY11</f>
        <v>-177051.67984488758</v>
      </c>
      <c r="GZ12" s="37">
        <f t="shared" ref="GZ12" si="214">+GY12+GZ11</f>
        <v>-182809.50420903132</v>
      </c>
      <c r="HA12" s="37">
        <f t="shared" ref="HA12" si="215">+GZ12+HA11</f>
        <v>-188748.98878347533</v>
      </c>
      <c r="HB12" s="37">
        <f t="shared" ref="HB12" si="216">+HA12+HB11</f>
        <v>-194875.7618841161</v>
      </c>
      <c r="HC12" s="37">
        <f t="shared" ref="HC12" si="217">+HB12+HC11</f>
        <v>-201195.62424651883</v>
      </c>
      <c r="HD12" s="37">
        <f t="shared" ref="HD12" si="218">+HC12+HD11</f>
        <v>-207714.55426991123</v>
      </c>
      <c r="HE12" s="37">
        <f t="shared" ref="HE12" si="219">+HD12+HE11</f>
        <v>-214438.71341992533</v>
      </c>
      <c r="HF12" s="37">
        <f t="shared" ref="HF12" si="220">+HE12+HF11</f>
        <v>-221374.4517948782</v>
      </c>
      <c r="HG12" s="37">
        <f t="shared" ref="HG12" si="221">+HF12+HG11</f>
        <v>-228528.31386052674</v>
      </c>
      <c r="HH12" s="37">
        <f t="shared" ref="HH12" si="222">+HG12+HH11</f>
        <v>-235907.04435838081</v>
      </c>
      <c r="HI12" s="37">
        <f t="shared" ref="HI12" si="223">+HH12+HI11</f>
        <v>-243517.59439281124</v>
      </c>
      <c r="HJ12" s="37">
        <f t="shared" ref="HJ12" si="224">+HI12+HJ11</f>
        <v>-251367.12770234817</v>
      </c>
      <c r="HK12" s="37">
        <f t="shared" ref="HK12" si="225">+HJ12+HK11</f>
        <v>-259463.02712072627</v>
      </c>
      <c r="HL12" s="37">
        <f t="shared" ref="HL12" si="226">+HK12+HL11</f>
        <v>-267812.90123340185</v>
      </c>
      <c r="HM12" s="37">
        <f t="shared" ref="HM12" si="227">+HL12+HM11</f>
        <v>-276424.59123543877</v>
      </c>
      <c r="HN12" s="37">
        <f t="shared" ref="HN12" si="228">+HM12+HN11</f>
        <v>-285306.17799683753</v>
      </c>
      <c r="HO12" s="37">
        <f t="shared" ref="HO12" si="229">+HN12+HO11</f>
        <v>-294465.98934156494</v>
      </c>
      <c r="HP12" s="37">
        <f t="shared" ref="HP12" si="230">+HO12+HP11</f>
        <v>-303912.60754673061</v>
      </c>
      <c r="HQ12" s="37">
        <f t="shared" ref="HQ12" si="231">+HP12+HQ11</f>
        <v>-313654.87706854963</v>
      </c>
      <c r="HR12" s="37">
        <f t="shared" ref="HR12" si="232">+HQ12+HR11</f>
        <v>-323701.9125019316</v>
      </c>
      <c r="HS12" s="37">
        <f t="shared" ref="HS12" si="233">+HR12+HS11</f>
        <v>-334063.10678074148</v>
      </c>
      <c r="HT12" s="37">
        <f t="shared" ref="HT12" si="234">+HS12+HT11</f>
        <v>-344748.13962599071</v>
      </c>
      <c r="HU12" s="37">
        <f t="shared" ref="HU12" si="235">+HT12+HU11</f>
        <v>-355766.98624943395</v>
      </c>
      <c r="HV12" s="37">
        <f t="shared" ref="HV12" si="236">+HU12+HV11</f>
        <v>-367129.92632027378</v>
      </c>
      <c r="HW12" s="37">
        <f t="shared" ref="HW12" si="237">+HV12+HW11</f>
        <v>-378847.55320290592</v>
      </c>
      <c r="HX12" s="37">
        <f t="shared" ref="HX12" si="238">+HW12+HX11</f>
        <v>-390930.78347387753</v>
      </c>
      <c r="HY12" s="37">
        <f t="shared" ref="HY12" si="239">+HX12+HY11</f>
        <v>-403390.866726476</v>
      </c>
      <c r="HZ12" s="37">
        <f t="shared" ref="HZ12" si="240">+HY12+HZ11</f>
        <v>-416239.39567162003</v>
      </c>
      <c r="IA12" s="37">
        <f t="shared" ref="IA12" si="241">+HZ12+IA11</f>
        <v>-429488.31654398539</v>
      </c>
      <c r="IB12" s="37">
        <f t="shared" ref="IB12" si="242">+IA12+IB11</f>
        <v>-443149.93982256606</v>
      </c>
      <c r="IC12" s="37">
        <f t="shared" ref="IC12" si="243">+IB12+IC11</f>
        <v>-457236.95127514936</v>
      </c>
    </row>
    <row r="13" spans="2:237" s="35" customFormat="1">
      <c r="C13" s="35" t="s">
        <v>46</v>
      </c>
      <c r="D13" s="38">
        <f>+D12/D10</f>
        <v>1.1814345991561181</v>
      </c>
      <c r="E13" s="38">
        <f>+E12/E10</f>
        <v>1.1449643603293598</v>
      </c>
      <c r="F13" s="38">
        <f t="shared" ref="F13:AT13" si="244">+F12/F10</f>
        <v>1.1088482014912107</v>
      </c>
      <c r="G13" s="38">
        <f t="shared" si="244"/>
        <v>1.0730826849718784</v>
      </c>
      <c r="H13" s="38">
        <f t="shared" si="244"/>
        <v>1.0376644064770058</v>
      </c>
      <c r="I13" s="38">
        <f t="shared" si="244"/>
        <v>1.0025899947636367</v>
      </c>
      <c r="J13" s="38">
        <f t="shared" si="244"/>
        <v>0.96785611131932947</v>
      </c>
      <c r="K13" s="38">
        <f t="shared" si="244"/>
        <v>0.93345945004438446</v>
      </c>
      <c r="L13" s="38">
        <f t="shared" si="244"/>
        <v>0.89939673693715749</v>
      </c>
      <c r="M13" s="38">
        <f t="shared" si="244"/>
        <v>0.86566472978242781</v>
      </c>
      <c r="N13" s="38">
        <f t="shared" si="244"/>
        <v>0.83226021784279247</v>
      </c>
      <c r="O13" s="38">
        <f t="shared" si="244"/>
        <v>0.79918002155305656</v>
      </c>
      <c r="P13" s="38">
        <f t="shared" si="244"/>
        <v>0.76642099221758997</v>
      </c>
      <c r="Q13" s="38">
        <f t="shared" si="244"/>
        <v>0.7339800117106231</v>
      </c>
      <c r="R13" s="38">
        <f t="shared" si="244"/>
        <v>0.70185399217945199</v>
      </c>
      <c r="S13" s="38">
        <f t="shared" si="244"/>
        <v>0.67003987575052515</v>
      </c>
      <c r="T13" s="38">
        <f t="shared" si="244"/>
        <v>0.63853463423838408</v>
      </c>
      <c r="U13" s="38">
        <f t="shared" si="244"/>
        <v>0.60733526885742894</v>
      </c>
      <c r="V13" s="38">
        <f t="shared" si="244"/>
        <v>0.576438809936483</v>
      </c>
      <c r="W13" s="38">
        <f t="shared" si="244"/>
        <v>0.5458423166361287</v>
      </c>
      <c r="X13" s="38">
        <f t="shared" si="244"/>
        <v>0.51554287666878762</v>
      </c>
      <c r="Y13" s="38">
        <f t="shared" si="244"/>
        <v>0.48553760602151785</v>
      </c>
      <c r="Z13" s="38">
        <f t="shared" si="244"/>
        <v>0.4558236486815031</v>
      </c>
      <c r="AA13" s="38">
        <f t="shared" si="244"/>
        <v>0.42639817636420696</v>
      </c>
      <c r="AB13" s="38">
        <f t="shared" si="244"/>
        <v>0.39725838824416609</v>
      </c>
      <c r="AC13" s="38">
        <f t="shared" si="244"/>
        <v>0.36840151068839749</v>
      </c>
      <c r="AD13" s="38">
        <f t="shared" si="244"/>
        <v>0.3398247969923936</v>
      </c>
      <c r="AE13" s="38">
        <f t="shared" si="244"/>
        <v>0.31152552711868103</v>
      </c>
      <c r="AF13" s="38">
        <f t="shared" si="244"/>
        <v>0.28350100743791712</v>
      </c>
      <c r="AG13" s="38">
        <f t="shared" si="244"/>
        <v>0.25574857047250049</v>
      </c>
      <c r="AH13" s="38">
        <f t="shared" si="244"/>
        <v>0.22826557464267036</v>
      </c>
      <c r="AI13" s="38">
        <f t="shared" si="244"/>
        <v>0.20104940401507163</v>
      </c>
      <c r="AJ13" s="38">
        <f t="shared" si="244"/>
        <v>0.17409746805376025</v>
      </c>
      <c r="AK13" s="38">
        <f t="shared" si="244"/>
        <v>0.14740720137362667</v>
      </c>
      <c r="AL13" s="38">
        <f t="shared" si="244"/>
        <v>0.12097606349621282</v>
      </c>
      <c r="AM13" s="38">
        <f t="shared" si="244"/>
        <v>9.4801538607900054E-2</v>
      </c>
      <c r="AN13" s="38">
        <f t="shared" si="244"/>
        <v>6.8881135320444709E-2</v>
      </c>
      <c r="AO13" s="38">
        <f t="shared" si="244"/>
        <v>4.321238643383845E-2</v>
      </c>
      <c r="AP13" s="38">
        <f t="shared" si="244"/>
        <v>1.7792848701471079E-2</v>
      </c>
      <c r="AQ13" s="38">
        <f t="shared" si="244"/>
        <v>-7.3798974024266986E-3</v>
      </c>
      <c r="AR13" s="38">
        <f t="shared" si="244"/>
        <v>-3.2308247913082747E-2</v>
      </c>
      <c r="AS13" s="38">
        <f t="shared" si="244"/>
        <v>-5.6994575603246993E-2</v>
      </c>
      <c r="AT13" s="38">
        <f t="shared" si="244"/>
        <v>-8.1441230209040719E-2</v>
      </c>
      <c r="AU13" s="38">
        <f t="shared" ref="AU13:DF13" si="245">+AU12/AU10</f>
        <v>-0.10565053865361314</v>
      </c>
      <c r="AV13" s="38">
        <f t="shared" si="245"/>
        <v>-0.1296248052686266</v>
      </c>
      <c r="AW13" s="38">
        <f t="shared" si="245"/>
        <v>-0.15336631201359138</v>
      </c>
      <c r="AX13" s="38">
        <f t="shared" si="245"/>
        <v>-0.17687731869307108</v>
      </c>
      <c r="AY13" s="38">
        <f t="shared" si="245"/>
        <v>-0.20016006317177912</v>
      </c>
      <c r="AZ13" s="38">
        <f t="shared" si="245"/>
        <v>-0.2232167615875871</v>
      </c>
      <c r="BA13" s="38">
        <f t="shared" si="245"/>
        <v>-0.24604960856246488</v>
      </c>
      <c r="BB13" s="38">
        <f t="shared" si="245"/>
        <v>-0.26866077741137301</v>
      </c>
      <c r="BC13" s="38">
        <f t="shared" si="245"/>
        <v>-0.29105242034912671</v>
      </c>
      <c r="BD13" s="38">
        <f t="shared" si="245"/>
        <v>-0.31322666869525173</v>
      </c>
      <c r="BE13" s="38">
        <f t="shared" si="245"/>
        <v>-0.33518563307685123</v>
      </c>
      <c r="BF13" s="38">
        <f t="shared" si="245"/>
        <v>-0.35693140362950315</v>
      </c>
      <c r="BG13" s="38">
        <f t="shared" si="245"/>
        <v>-0.37846605019620699</v>
      </c>
      <c r="BH13" s="38">
        <f t="shared" si="245"/>
        <v>-0.39979162252439915</v>
      </c>
      <c r="BI13" s="38">
        <f t="shared" si="245"/>
        <v>-0.42091015046105551</v>
      </c>
      <c r="BJ13" s="38">
        <f t="shared" si="245"/>
        <v>-0.44182364414589959</v>
      </c>
      <c r="BK13" s="38">
        <f t="shared" si="245"/>
        <v>-0.46253409420273556</v>
      </c>
      <c r="BL13" s="38">
        <f t="shared" si="245"/>
        <v>-0.48304347192892255</v>
      </c>
      <c r="BM13" s="38">
        <f t="shared" si="245"/>
        <v>-0.50335372948301071</v>
      </c>
      <c r="BN13" s="38">
        <f t="shared" si="245"/>
        <v>-0.52346680007055424</v>
      </c>
      <c r="BO13" s="38">
        <f t="shared" si="245"/>
        <v>-0.54338459812812168</v>
      </c>
      <c r="BP13" s="38">
        <f t="shared" si="245"/>
        <v>-0.56310901950551862</v>
      </c>
      <c r="BQ13" s="38">
        <f t="shared" si="245"/>
        <v>-0.58264194164624172</v>
      </c>
      <c r="BR13" s="38">
        <f t="shared" si="245"/>
        <v>-0.60198522376618102</v>
      </c>
      <c r="BS13" s="38">
        <f t="shared" si="245"/>
        <v>-0.62114070703058699</v>
      </c>
      <c r="BT13" s="38">
        <f t="shared" si="245"/>
        <v>-0.64011021472931917</v>
      </c>
      <c r="BU13" s="38">
        <f t="shared" si="245"/>
        <v>-0.65889555245039377</v>
      </c>
      <c r="BV13" s="38">
        <f t="shared" si="245"/>
        <v>-0.67749850825184632</v>
      </c>
      <c r="BW13" s="38">
        <f t="shared" si="245"/>
        <v>-0.69592085283192551</v>
      </c>
      <c r="BX13" s="38">
        <f t="shared" si="245"/>
        <v>-0.71416433969763482</v>
      </c>
      <c r="BY13" s="38">
        <f t="shared" si="245"/>
        <v>-0.73223070533163837</v>
      </c>
      <c r="BZ13" s="38">
        <f t="shared" si="245"/>
        <v>-0.75012166935754476</v>
      </c>
      <c r="CA13" s="38">
        <f t="shared" si="245"/>
        <v>-0.76783893470358799</v>
      </c>
      <c r="CB13" s="38">
        <f t="shared" si="245"/>
        <v>-0.78538418776471808</v>
      </c>
      <c r="CC13" s="38">
        <f t="shared" si="245"/>
        <v>-0.80275909856311889</v>
      </c>
      <c r="CD13" s="38">
        <f t="shared" si="245"/>
        <v>-0.81996532090716623</v>
      </c>
      <c r="CE13" s="38">
        <f t="shared" si="245"/>
        <v>-0.83700449254884424</v>
      </c>
      <c r="CF13" s="38">
        <f t="shared" si="245"/>
        <v>-0.85387823533963203</v>
      </c>
      <c r="CG13" s="38">
        <f t="shared" si="245"/>
        <v>-0.87058815538487833</v>
      </c>
      <c r="CH13" s="38">
        <f t="shared" si="245"/>
        <v>-0.88713584319667571</v>
      </c>
      <c r="CI13" s="38">
        <f t="shared" si="245"/>
        <v>-0.90352287384525176</v>
      </c>
      <c r="CJ13" s="38">
        <f t="shared" si="245"/>
        <v>-0.91975080710889012</v>
      </c>
      <c r="CK13" s="38">
        <f t="shared" si="245"/>
        <v>-0.93582118762239597</v>
      </c>
      <c r="CL13" s="38">
        <f t="shared" si="245"/>
        <v>-0.95173554502412017</v>
      </c>
      <c r="CM13" s="38">
        <f t="shared" si="245"/>
        <v>-0.96749539410155605</v>
      </c>
      <c r="CN13" s="38">
        <f t="shared" si="245"/>
        <v>-0.98310223493552151</v>
      </c>
      <c r="CO13" s="38">
        <f t="shared" si="245"/>
        <v>-0.99855755304294347</v>
      </c>
      <c r="CP13" s="38">
        <f t="shared" si="245"/>
        <v>-1.0138628195182549</v>
      </c>
      <c r="CQ13" s="38">
        <f t="shared" si="245"/>
        <v>-1.0290194911734174</v>
      </c>
      <c r="CR13" s="38">
        <f t="shared" si="245"/>
        <v>-1.0440290106765882</v>
      </c>
      <c r="CS13" s="38">
        <f t="shared" si="245"/>
        <v>-1.0588928066894367</v>
      </c>
      <c r="CT13" s="38">
        <f t="shared" si="245"/>
        <v>-1.0736122940031316</v>
      </c>
      <c r="CU13" s="38">
        <f t="shared" si="245"/>
        <v>-1.0881888736730041</v>
      </c>
      <c r="CV13" s="38">
        <f t="shared" si="245"/>
        <v>-1.102623933151907</v>
      </c>
      <c r="CW13" s="38">
        <f t="shared" si="245"/>
        <v>-1.1169188464222766</v>
      </c>
      <c r="CX13" s="38">
        <f t="shared" si="245"/>
        <v>-1.1310749741269148</v>
      </c>
      <c r="CY13" s="38">
        <f t="shared" si="245"/>
        <v>-1.1450936636984981</v>
      </c>
      <c r="CZ13" s="38">
        <f t="shared" si="245"/>
        <v>-1.1589762494878331</v>
      </c>
      <c r="DA13" s="38">
        <f t="shared" si="245"/>
        <v>-1.1727240528908638</v>
      </c>
      <c r="DB13" s="38">
        <f t="shared" si="245"/>
        <v>-1.1863383824744476</v>
      </c>
      <c r="DC13" s="38">
        <f t="shared" si="245"/>
        <v>-1.1998205341009094</v>
      </c>
      <c r="DD13" s="38">
        <f t="shared" si="245"/>
        <v>-1.213171791051386</v>
      </c>
      <c r="DE13" s="38">
        <f t="shared" si="245"/>
        <v>-1.2263934241479746</v>
      </c>
      <c r="DF13" s="38">
        <f t="shared" si="245"/>
        <v>-1.2394866918746932</v>
      </c>
      <c r="DG13" s="38">
        <f t="shared" ref="DG13:FR13" si="246">+DG12/DG10</f>
        <v>-1.252452840497269</v>
      </c>
      <c r="DH13" s="38">
        <f t="shared" si="246"/>
        <v>-1.2652931041817617</v>
      </c>
      <c r="DI13" s="38">
        <f t="shared" si="246"/>
        <v>-1.2780087051120357</v>
      </c>
      <c r="DJ13" s="38">
        <f t="shared" si="246"/>
        <v>-1.2906008536060933</v>
      </c>
      <c r="DK13" s="38">
        <f t="shared" si="246"/>
        <v>-1.3030707482312769</v>
      </c>
      <c r="DL13" s="38">
        <f t="shared" si="246"/>
        <v>-1.315419575918352</v>
      </c>
      <c r="DM13" s="38">
        <f t="shared" si="246"/>
        <v>-1.3276485120744845</v>
      </c>
      <c r="DN13" s="38">
        <f t="shared" si="246"/>
        <v>-1.3397587206951205</v>
      </c>
      <c r="DO13" s="38">
        <f t="shared" si="246"/>
        <v>-1.3517513544747797</v>
      </c>
      <c r="DP13" s="38">
        <f t="shared" si="246"/>
        <v>-1.363627554916772</v>
      </c>
      <c r="DQ13" s="38">
        <f t="shared" si="246"/>
        <v>-1.3753884524418518</v>
      </c>
      <c r="DR13" s="38">
        <f t="shared" si="246"/>
        <v>-1.3870351664958143</v>
      </c>
      <c r="DS13" s="38">
        <f t="shared" si="246"/>
        <v>-1.3985688056560492</v>
      </c>
      <c r="DT13" s="38">
        <f t="shared" si="246"/>
        <v>-1.4099904677370585</v>
      </c>
      <c r="DU13" s="38">
        <f t="shared" si="246"/>
        <v>-1.4213012398949509</v>
      </c>
      <c r="DV13" s="38">
        <f t="shared" si="246"/>
        <v>-1.4325021987309225</v>
      </c>
      <c r="DW13" s="38">
        <f t="shared" si="246"/>
        <v>-1.443594410393729</v>
      </c>
      <c r="DX13" s="38">
        <f t="shared" si="246"/>
        <v>-1.4545789306811683</v>
      </c>
      <c r="DY13" s="38">
        <f t="shared" si="246"/>
        <v>-1.4654568051405745</v>
      </c>
      <c r="DZ13" s="38">
        <f t="shared" si="246"/>
        <v>-1.4762290691683357</v>
      </c>
      <c r="EA13" s="38">
        <f t="shared" si="246"/>
        <v>-1.486896748108449</v>
      </c>
      <c r="EB13" s="38">
        <f t="shared" si="246"/>
        <v>-1.4974608573501142</v>
      </c>
      <c r="EC13" s="38">
        <f t="shared" si="246"/>
        <v>-1.5079224024243851</v>
      </c>
      <c r="ED13" s="38">
        <f t="shared" si="246"/>
        <v>-1.5182823790998765</v>
      </c>
      <c r="EE13" s="38">
        <f t="shared" si="246"/>
        <v>-1.5285417734775473</v>
      </c>
      <c r="EF13" s="38">
        <f t="shared" si="246"/>
        <v>-1.5387015620845614</v>
      </c>
      <c r="EG13" s="38">
        <f t="shared" si="246"/>
        <v>-1.5487627119672354</v>
      </c>
      <c r="EH13" s="38">
        <f t="shared" si="246"/>
        <v>-1.5587261807830874</v>
      </c>
      <c r="EI13" s="38">
        <f t="shared" si="246"/>
        <v>-1.5685929168919894</v>
      </c>
      <c r="EJ13" s="38">
        <f t="shared" si="246"/>
        <v>-1.5783638594464362</v>
      </c>
      <c r="EK13" s="38">
        <f t="shared" si="246"/>
        <v>-1.5880399384809367</v>
      </c>
      <c r="EL13" s="38">
        <f t="shared" si="246"/>
        <v>-1.5976220750005392</v>
      </c>
      <c r="EM13" s="38">
        <f t="shared" si="246"/>
        <v>-1.607111181068495</v>
      </c>
      <c r="EN13" s="38">
        <f t="shared" si="246"/>
        <v>-1.6165081598930726</v>
      </c>
      <c r="EO13" s="38">
        <f t="shared" si="246"/>
        <v>-1.6258139059135281</v>
      </c>
      <c r="EP13" s="38">
        <f t="shared" si="246"/>
        <v>-1.6350293048852416</v>
      </c>
      <c r="EQ13" s="38">
        <f t="shared" si="246"/>
        <v>-1.6441552339640255</v>
      </c>
      <c r="ER13" s="38">
        <f t="shared" si="246"/>
        <v>-1.6531925617896175</v>
      </c>
      <c r="ES13" s="38">
        <f t="shared" si="246"/>
        <v>-1.6621421485683592</v>
      </c>
      <c r="ET13" s="38">
        <f t="shared" si="246"/>
        <v>-1.6710048461550742</v>
      </c>
      <c r="EU13" s="38">
        <f t="shared" si="246"/>
        <v>-1.679781498134151</v>
      </c>
      <c r="EV13" s="38">
        <f t="shared" si="246"/>
        <v>-1.6884729398998386</v>
      </c>
      <c r="EW13" s="38">
        <f t="shared" si="246"/>
        <v>-1.6970799987357625</v>
      </c>
      <c r="EX13" s="38">
        <f t="shared" si="246"/>
        <v>-1.7056034938936679</v>
      </c>
      <c r="EY13" s="38">
        <f t="shared" si="246"/>
        <v>-1.714044236671399</v>
      </c>
      <c r="EZ13" s="38">
        <f t="shared" si="246"/>
        <v>-1.7224030304901232</v>
      </c>
      <c r="FA13" s="38">
        <f t="shared" si="246"/>
        <v>-1.7306806709708016</v>
      </c>
      <c r="FB13" s="38">
        <f t="shared" si="246"/>
        <v>-1.7388779460099197</v>
      </c>
      <c r="FC13" s="38">
        <f t="shared" si="246"/>
        <v>-1.7469956358544838</v>
      </c>
      <c r="FD13" s="38">
        <f t="shared" si="246"/>
        <v>-1.7550345131762848</v>
      </c>
      <c r="FE13" s="38">
        <f t="shared" si="246"/>
        <v>-1.7629953431454468</v>
      </c>
      <c r="FF13" s="38">
        <f t="shared" si="246"/>
        <v>-1.7708788835032583</v>
      </c>
      <c r="FG13" s="38">
        <f t="shared" si="246"/>
        <v>-1.7786858846342946</v>
      </c>
      <c r="FH13" s="38">
        <f t="shared" si="246"/>
        <v>-1.7864170896378451</v>
      </c>
      <c r="FI13" s="38">
        <f t="shared" si="246"/>
        <v>-1.7940732343986425</v>
      </c>
      <c r="FJ13" s="38">
        <f t="shared" si="246"/>
        <v>-1.8016550476569078</v>
      </c>
      <c r="FK13" s="38">
        <f t="shared" si="246"/>
        <v>-1.8091632510777145</v>
      </c>
      <c r="FL13" s="38">
        <f t="shared" si="246"/>
        <v>-1.8165985593196785</v>
      </c>
      <c r="FM13" s="38">
        <f t="shared" si="246"/>
        <v>-1.8239616801029825</v>
      </c>
      <c r="FN13" s="38">
        <f t="shared" si="246"/>
        <v>-1.83125331427674</v>
      </c>
      <c r="FO13" s="38">
        <f t="shared" si="246"/>
        <v>-1.8384741558857036</v>
      </c>
      <c r="FP13" s="38">
        <f t="shared" si="246"/>
        <v>-1.8456248922363276</v>
      </c>
      <c r="FQ13" s="38">
        <f t="shared" si="246"/>
        <v>-1.8527062039621884</v>
      </c>
      <c r="FR13" s="38">
        <f t="shared" si="246"/>
        <v>-1.859718765088769</v>
      </c>
      <c r="FS13" s="38">
        <f t="shared" ref="FS13:IC13" si="247">+FS12/FS10</f>
        <v>-1.866663243097616</v>
      </c>
      <c r="FT13" s="38">
        <f t="shared" si="247"/>
        <v>-1.8735402989898724</v>
      </c>
      <c r="FU13" s="38">
        <f t="shared" si="247"/>
        <v>-1.8803505873491937</v>
      </c>
      <c r="FV13" s="38">
        <f t="shared" si="247"/>
        <v>-1.8870947564040554</v>
      </c>
      <c r="FW13" s="38">
        <f t="shared" si="247"/>
        <v>-1.8937734480894528</v>
      </c>
      <c r="FX13" s="38">
        <f t="shared" si="247"/>
        <v>-1.9003872981080019</v>
      </c>
      <c r="FY13" s="38">
        <f t="shared" si="247"/>
        <v>-1.9069369359904484</v>
      </c>
      <c r="FZ13" s="38">
        <f t="shared" si="247"/>
        <v>-1.91342298515559</v>
      </c>
      <c r="GA13" s="38">
        <f t="shared" si="247"/>
        <v>-1.9198460629696132</v>
      </c>
      <c r="GB13" s="38">
        <f t="shared" si="247"/>
        <v>-1.9262067808048597</v>
      </c>
      <c r="GC13" s="38">
        <f t="shared" si="247"/>
        <v>-1.9325057440980162</v>
      </c>
      <c r="GD13" s="38">
        <f t="shared" si="247"/>
        <v>-1.9387435524077441</v>
      </c>
      <c r="GE13" s="38">
        <f t="shared" si="247"/>
        <v>-1.9449207994717466</v>
      </c>
      <c r="GF13" s="38">
        <f t="shared" si="247"/>
        <v>-1.9510380732632828</v>
      </c>
      <c r="GG13" s="38">
        <f t="shared" si="247"/>
        <v>-1.9570959560471344</v>
      </c>
      <c r="GH13" s="38">
        <f t="shared" si="247"/>
        <v>-1.9630950244350263</v>
      </c>
      <c r="GI13" s="38">
        <f t="shared" si="247"/>
        <v>-1.9690358494405111</v>
      </c>
      <c r="GJ13" s="38">
        <f t="shared" si="247"/>
        <v>-1.9749189965333216</v>
      </c>
      <c r="GK13" s="38">
        <f t="shared" si="247"/>
        <v>-1.980745025693192</v>
      </c>
      <c r="GL13" s="38">
        <f t="shared" si="247"/>
        <v>-1.9865144914631612</v>
      </c>
      <c r="GM13" s="38">
        <f t="shared" si="247"/>
        <v>-1.9922279430023537</v>
      </c>
      <c r="GN13" s="38">
        <f t="shared" si="247"/>
        <v>-1.9978859241382532</v>
      </c>
      <c r="GO13" s="38">
        <f t="shared" si="247"/>
        <v>-2.0034889734184644</v>
      </c>
      <c r="GP13" s="38">
        <f t="shared" si="247"/>
        <v>-2.0090376241619743</v>
      </c>
      <c r="GQ13" s="38">
        <f t="shared" si="247"/>
        <v>-2.0145324045099162</v>
      </c>
      <c r="GR13" s="38">
        <f t="shared" si="247"/>
        <v>-2.0199738374758391</v>
      </c>
      <c r="GS13" s="38">
        <f t="shared" si="247"/>
        <v>-2.0253624409954916</v>
      </c>
      <c r="GT13" s="38">
        <f t="shared" si="247"/>
        <v>-2.0306987279761177</v>
      </c>
      <c r="GU13" s="38">
        <f t="shared" si="247"/>
        <v>-2.0359832063452812</v>
      </c>
      <c r="GV13" s="38">
        <f t="shared" si="247"/>
        <v>-2.0412163790992106</v>
      </c>
      <c r="GW13" s="38">
        <f t="shared" si="247"/>
        <v>-2.0463987443506748</v>
      </c>
      <c r="GX13" s="38">
        <f t="shared" si="247"/>
        <v>-2.0515307953763964</v>
      </c>
      <c r="GY13" s="38">
        <f t="shared" si="247"/>
        <v>-2.0566130206640043</v>
      </c>
      <c r="GZ13" s="38">
        <f t="shared" si="247"/>
        <v>-2.0616459039585284</v>
      </c>
      <c r="HA13" s="38">
        <f t="shared" si="247"/>
        <v>-2.0666299243084461</v>
      </c>
      <c r="HB13" s="38">
        <f t="shared" si="247"/>
        <v>-2.0715655561112762</v>
      </c>
      <c r="HC13" s="38">
        <f t="shared" si="247"/>
        <v>-2.0764532691587396</v>
      </c>
      <c r="HD13" s="38">
        <f t="shared" si="247"/>
        <v>-2.0812935286814702</v>
      </c>
      <c r="HE13" s="38">
        <f t="shared" si="247"/>
        <v>-2.0860867953933004</v>
      </c>
      <c r="HF13" s="38">
        <f t="shared" si="247"/>
        <v>-2.0908335255351131</v>
      </c>
      <c r="HG13" s="38">
        <f t="shared" si="247"/>
        <v>-2.0955341709182669</v>
      </c>
      <c r="HH13" s="38">
        <f t="shared" si="247"/>
        <v>-2.1001891789676042</v>
      </c>
      <c r="HI13" s="38">
        <f t="shared" si="247"/>
        <v>-2.1047989927640351</v>
      </c>
      <c r="HJ13" s="38">
        <f t="shared" si="247"/>
        <v>-2.1093640510867142</v>
      </c>
      <c r="HK13" s="38">
        <f t="shared" si="247"/>
        <v>-2.1138847884548042</v>
      </c>
      <c r="HL13" s="38">
        <f t="shared" si="247"/>
        <v>-2.118361635168835</v>
      </c>
      <c r="HM13" s="38">
        <f t="shared" si="247"/>
        <v>-2.1227950173516619</v>
      </c>
      <c r="HN13" s="38">
        <f t="shared" si="247"/>
        <v>-2.1271853569890244</v>
      </c>
      <c r="HO13" s="38">
        <f t="shared" si="247"/>
        <v>-2.1315330719697134</v>
      </c>
      <c r="HP13" s="38">
        <f t="shared" si="247"/>
        <v>-2.1358385761253471</v>
      </c>
      <c r="HQ13" s="38">
        <f t="shared" si="247"/>
        <v>-2.1401022792697613</v>
      </c>
      <c r="HR13" s="38">
        <f t="shared" si="247"/>
        <v>-2.1443245872380161</v>
      </c>
      <c r="HS13" s="38">
        <f t="shared" si="247"/>
        <v>-2.1485059019250254</v>
      </c>
      <c r="HT13" s="38">
        <f t="shared" si="247"/>
        <v>-2.1526466213238113</v>
      </c>
      <c r="HU13" s="38">
        <f t="shared" si="247"/>
        <v>-2.1567471395633864</v>
      </c>
      <c r="HV13" s="38">
        <f t="shared" si="247"/>
        <v>-2.1608078469462662</v>
      </c>
      <c r="HW13" s="38">
        <f t="shared" si="247"/>
        <v>-2.1648291299856228</v>
      </c>
      <c r="HX13" s="38">
        <f t="shared" si="247"/>
        <v>-2.1688113714420729</v>
      </c>
      <c r="HY13" s="38">
        <f t="shared" si="247"/>
        <v>-2.1727549503601113</v>
      </c>
      <c r="HZ13" s="38">
        <f t="shared" si="247"/>
        <v>-2.1766602421041878</v>
      </c>
      <c r="IA13" s="38">
        <f t="shared" si="247"/>
        <v>-2.1805276183944384</v>
      </c>
      <c r="IB13" s="38">
        <f t="shared" si="247"/>
        <v>-2.1843574473420651</v>
      </c>
      <c r="IC13" s="38">
        <f t="shared" si="247"/>
        <v>-2.1881500934843752</v>
      </c>
    </row>
    <row r="14" spans="2:237">
      <c r="C14" t="s">
        <v>47</v>
      </c>
      <c r="D14" s="32">
        <v>0.02</v>
      </c>
      <c r="E14" s="32">
        <v>0.02</v>
      </c>
      <c r="F14" s="32">
        <f>Tabela478[[#This Row],[Coluna3]]</f>
        <v>0.02</v>
      </c>
      <c r="G14" s="32">
        <f>Tabela478[[#This Row],[Coluna4]]</f>
        <v>0.02</v>
      </c>
      <c r="H14" s="32">
        <f>Tabela478[[#This Row],[Coluna5]]</f>
        <v>0.02</v>
      </c>
      <c r="I14" s="32">
        <f>Tabela478[[#This Row],[Coluna2]]</f>
        <v>0.02</v>
      </c>
      <c r="J14" s="32">
        <f>Tabela478[[#This Row],[Coluna3]]</f>
        <v>0.02</v>
      </c>
      <c r="K14" s="32">
        <f>Tabela478[[#This Row],[Coluna4]]</f>
        <v>0.02</v>
      </c>
      <c r="L14" s="32">
        <f>Tabela478[[#This Row],[Coluna5]]</f>
        <v>0.02</v>
      </c>
      <c r="M14" s="32">
        <f>Tabela478[[#This Row],[Coluna6]]</f>
        <v>0.02</v>
      </c>
      <c r="N14" s="32">
        <f>Tabela478[[#This Row],[Coluna7]]</f>
        <v>0.02</v>
      </c>
      <c r="O14" s="32">
        <f>Tabela478[[#This Row],[Coluna8]]</f>
        <v>0.02</v>
      </c>
      <c r="P14" s="32">
        <f>Tabela478[[#This Row],[Coluna9]]</f>
        <v>0.02</v>
      </c>
      <c r="Q14" s="32">
        <f>Tabela478[[#This Row],[Coluna10]]</f>
        <v>0.02</v>
      </c>
      <c r="R14" s="32">
        <f>Tabela478[[#This Row],[Coluna11]]</f>
        <v>0.02</v>
      </c>
      <c r="S14" s="32">
        <f>Tabela478[[#This Row],[Coluna12]]</f>
        <v>0.02</v>
      </c>
      <c r="T14" s="32">
        <f>Tabela478[[#This Row],[Coluna13]]</f>
        <v>0.02</v>
      </c>
      <c r="U14" s="32">
        <f>Tabela478[[#This Row],[Coluna14]]</f>
        <v>0.02</v>
      </c>
      <c r="V14" s="32">
        <f>Tabela478[[#This Row],[Coluna15]]</f>
        <v>0.02</v>
      </c>
      <c r="W14" s="32">
        <f>Tabela478[[#This Row],[Coluna16]]</f>
        <v>0.02</v>
      </c>
      <c r="X14" s="32">
        <f>Tabela478[[#This Row],[Coluna17]]</f>
        <v>0.02</v>
      </c>
      <c r="Y14" s="32">
        <f>Tabela478[[#This Row],[Coluna18]]</f>
        <v>0.02</v>
      </c>
      <c r="Z14" s="32">
        <f>Tabela478[[#This Row],[Coluna19]]</f>
        <v>0.02</v>
      </c>
      <c r="AA14" s="32">
        <f>Tabela478[[#This Row],[Coluna20]]</f>
        <v>0.02</v>
      </c>
      <c r="AB14" s="32">
        <f>Tabela478[[#This Row],[Coluna21]]</f>
        <v>0.02</v>
      </c>
      <c r="AC14" s="32">
        <f>Tabela478[[#This Row],[Coluna22]]</f>
        <v>0.02</v>
      </c>
      <c r="AD14" s="32">
        <f>Tabela478[[#This Row],[Coluna23]]</f>
        <v>0.02</v>
      </c>
      <c r="AE14" s="32">
        <f>Tabela478[[#This Row],[Coluna24]]</f>
        <v>0.02</v>
      </c>
      <c r="AF14" s="32">
        <f>Tabela478[[#This Row],[Coluna25]]</f>
        <v>0.02</v>
      </c>
      <c r="AG14" s="32">
        <f>Tabela478[[#This Row],[Coluna26]]</f>
        <v>0.02</v>
      </c>
      <c r="AH14" s="32">
        <f>Tabela478[[#This Row],[Coluna27]]</f>
        <v>0.02</v>
      </c>
      <c r="AI14" s="32">
        <f>Tabela478[[#This Row],[Coluna28]]</f>
        <v>0.02</v>
      </c>
      <c r="AJ14" s="32">
        <f>Tabela478[[#This Row],[Coluna29]]</f>
        <v>0.02</v>
      </c>
      <c r="AK14" s="32">
        <f>Tabela478[[#This Row],[Coluna30]]</f>
        <v>0.02</v>
      </c>
      <c r="AL14" s="32">
        <f>Tabela478[[#This Row],[Coluna31]]</f>
        <v>0.02</v>
      </c>
      <c r="AM14" s="32">
        <f>Tabela478[[#This Row],[Coluna32]]</f>
        <v>0.02</v>
      </c>
      <c r="AN14" s="32">
        <f>Tabela478[[#This Row],[Coluna33]]</f>
        <v>0.02</v>
      </c>
      <c r="AO14" s="32">
        <f>Tabela478[[#This Row],[Coluna34]]</f>
        <v>0.02</v>
      </c>
      <c r="AP14" s="32">
        <f>Tabela478[[#This Row],[Coluna35]]</f>
        <v>0.02</v>
      </c>
      <c r="AQ14" s="32">
        <f>Tabela478[[#This Row],[Coluna36]]</f>
        <v>0.02</v>
      </c>
      <c r="AR14" s="32">
        <f>Tabela478[[#This Row],[Coluna37]]</f>
        <v>0.02</v>
      </c>
      <c r="AS14" s="32">
        <v>0.02</v>
      </c>
      <c r="AT14" s="32">
        <f>Tabela478[[#This Row],[Coluna43]]</f>
        <v>0.02</v>
      </c>
      <c r="AU14" s="32">
        <f>Tabela478[[#This Row],[Coluna44]]</f>
        <v>0.02</v>
      </c>
      <c r="AV14" s="32">
        <v>0.02</v>
      </c>
      <c r="AW14" s="32">
        <f>Tabela478[[#This Row],[Coluna2]]</f>
        <v>0.02</v>
      </c>
      <c r="AX14" s="32">
        <f>Tabela478[[#This Row],[Coluna3]]</f>
        <v>0.02</v>
      </c>
      <c r="AY14" s="32">
        <f>Tabela478[[#This Row],[Coluna4]]</f>
        <v>0.02</v>
      </c>
      <c r="AZ14" s="32">
        <f>Tabela478[[#This Row],[Coluna5]]</f>
        <v>0.02</v>
      </c>
      <c r="BA14" s="32">
        <f>Tabela478[[#This Row],[Coluna6]]</f>
        <v>0.02</v>
      </c>
      <c r="BB14" s="32">
        <f>Tabela478[[#This Row],[Coluna7]]</f>
        <v>0.02</v>
      </c>
      <c r="BC14" s="32">
        <f>Tabela478[[#This Row],[Coluna8]]</f>
        <v>0.02</v>
      </c>
      <c r="BD14" s="32">
        <f>Tabela478[[#This Row],[Coluna9]]</f>
        <v>0.02</v>
      </c>
      <c r="BE14" s="32">
        <f>Tabela478[[#This Row],[Coluna10]]</f>
        <v>0.02</v>
      </c>
      <c r="BF14" s="32">
        <f>Tabela478[[#This Row],[Coluna11]]</f>
        <v>0.02</v>
      </c>
      <c r="BG14" s="32">
        <f>Tabela478[[#This Row],[Coluna12]]</f>
        <v>0.02</v>
      </c>
      <c r="BH14" s="32">
        <f>Tabela478[[#This Row],[Coluna13]]</f>
        <v>0.02</v>
      </c>
      <c r="BI14" s="32">
        <f>Tabela478[[#This Row],[Coluna14]]</f>
        <v>0.02</v>
      </c>
      <c r="BJ14" s="32">
        <f>Tabela478[[#This Row],[Coluna15]]</f>
        <v>0.02</v>
      </c>
      <c r="BK14" s="32">
        <f>Tabela478[[#This Row],[Coluna16]]</f>
        <v>0.02</v>
      </c>
      <c r="BL14" s="32">
        <f>Tabela478[[#This Row],[Coluna17]]</f>
        <v>0.02</v>
      </c>
      <c r="BM14" s="32">
        <f>Tabela478[[#This Row],[Coluna18]]</f>
        <v>0.02</v>
      </c>
      <c r="BN14" s="32">
        <f>Tabela478[[#This Row],[Coluna19]]</f>
        <v>0.02</v>
      </c>
      <c r="BO14" s="32">
        <f>Tabela478[[#This Row],[Coluna20]]</f>
        <v>0.02</v>
      </c>
      <c r="BP14" s="32">
        <f>Tabela478[[#This Row],[Coluna21]]</f>
        <v>0.02</v>
      </c>
      <c r="BQ14" s="32">
        <f>Tabela478[[#This Row],[Coluna22]]</f>
        <v>0.02</v>
      </c>
      <c r="BR14" s="32">
        <f>Tabela478[[#This Row],[Coluna23]]</f>
        <v>0.02</v>
      </c>
      <c r="BS14" s="32">
        <f>Tabela478[[#This Row],[Coluna24]]</f>
        <v>0.02</v>
      </c>
      <c r="BT14" s="32">
        <f>Tabela478[[#This Row],[Coluna25]]</f>
        <v>0.02</v>
      </c>
      <c r="BU14" s="32">
        <f>Tabela478[[#This Row],[Coluna26]]</f>
        <v>0.02</v>
      </c>
      <c r="BV14" s="32">
        <f>Tabela478[[#This Row],[Coluna27]]</f>
        <v>0.02</v>
      </c>
      <c r="BW14" s="32">
        <f>Tabela478[[#This Row],[Coluna28]]</f>
        <v>0.02</v>
      </c>
      <c r="BX14" s="32">
        <f>Tabela478[[#This Row],[Coluna29]]</f>
        <v>0.02</v>
      </c>
      <c r="BY14" s="32">
        <f>Tabela478[[#This Row],[Coluna30]]</f>
        <v>0.02</v>
      </c>
      <c r="BZ14" s="32">
        <f>Tabela478[[#This Row],[Coluna31]]</f>
        <v>0.02</v>
      </c>
      <c r="CA14" s="32">
        <f>Tabela478[[#This Row],[Coluna32]]</f>
        <v>0.02</v>
      </c>
      <c r="CB14" s="32">
        <f>Tabela478[[#This Row],[Coluna33]]</f>
        <v>0.02</v>
      </c>
      <c r="CC14" s="32">
        <f>Tabela478[[#This Row],[Coluna34]]</f>
        <v>0.02</v>
      </c>
      <c r="CD14" s="32">
        <f>Tabela478[[#This Row],[Coluna35]]</f>
        <v>0.02</v>
      </c>
      <c r="CE14" s="32">
        <f>Tabela478[[#This Row],[Coluna36]]</f>
        <v>0.02</v>
      </c>
      <c r="CF14" s="32">
        <f>Tabela478[[#This Row],[Coluna37]]</f>
        <v>0.02</v>
      </c>
      <c r="CG14" s="32">
        <f>Tabela478[[#This Row],[Coluna38]]</f>
        <v>0.02</v>
      </c>
      <c r="CH14" s="32">
        <f>Tabela478[[#This Row],[Coluna39]]</f>
        <v>0.02</v>
      </c>
      <c r="CI14" s="32">
        <f>Tabela478[[#This Row],[Coluna40]]</f>
        <v>0.02</v>
      </c>
      <c r="CJ14" s="32">
        <f>Tabela478[[#This Row],[Coluna41]]</f>
        <v>0.02</v>
      </c>
      <c r="CK14" s="32">
        <f>Tabela478[[#This Row],[Coluna42]]</f>
        <v>0.02</v>
      </c>
      <c r="CL14" s="32">
        <f>Tabela478[[#This Row],[Coluna43]]</f>
        <v>0.02</v>
      </c>
      <c r="CM14" s="32">
        <f>Tabela478[[#This Row],[Coluna44]]</f>
        <v>0.02</v>
      </c>
      <c r="CN14" s="32">
        <v>0.02</v>
      </c>
      <c r="CO14" s="32">
        <f>Tabela478[[#This Row],[Coluna2]]</f>
        <v>0.02</v>
      </c>
      <c r="CP14" s="32">
        <f>Tabela478[[#This Row],[Coluna3]]</f>
        <v>0.02</v>
      </c>
      <c r="CQ14" s="32">
        <f>Tabela478[[#This Row],[Coluna4]]</f>
        <v>0.02</v>
      </c>
      <c r="CR14" s="32">
        <f>Tabela478[[#This Row],[Coluna5]]</f>
        <v>0.02</v>
      </c>
      <c r="CS14" s="32">
        <f>Tabela478[[#This Row],[Coluna6]]</f>
        <v>0.02</v>
      </c>
      <c r="CT14" s="32">
        <f>Tabela478[[#This Row],[Coluna7]]</f>
        <v>0.02</v>
      </c>
      <c r="CU14" s="32">
        <f>Tabela478[[#This Row],[Coluna8]]</f>
        <v>0.02</v>
      </c>
      <c r="CV14" s="32">
        <f>Tabela478[[#This Row],[Coluna9]]</f>
        <v>0.02</v>
      </c>
      <c r="CW14" s="32">
        <f>Tabela478[[#This Row],[Coluna10]]</f>
        <v>0.02</v>
      </c>
      <c r="CX14" s="32">
        <f>Tabela478[[#This Row],[Coluna11]]</f>
        <v>0.02</v>
      </c>
      <c r="CY14" s="32">
        <f>Tabela478[[#This Row],[Coluna12]]</f>
        <v>0.02</v>
      </c>
      <c r="CZ14" s="32">
        <f>Tabela478[[#This Row],[Coluna13]]</f>
        <v>0.02</v>
      </c>
      <c r="DA14" s="32">
        <f>Tabela478[[#This Row],[Coluna14]]</f>
        <v>0.02</v>
      </c>
      <c r="DB14" s="32">
        <f>Tabela478[[#This Row],[Coluna15]]</f>
        <v>0.02</v>
      </c>
      <c r="DC14" s="32">
        <f>Tabela478[[#This Row],[Coluna16]]</f>
        <v>0.02</v>
      </c>
      <c r="DD14" s="32">
        <f>Tabela478[[#This Row],[Coluna17]]</f>
        <v>0.02</v>
      </c>
      <c r="DE14" s="32">
        <f>Tabela478[[#This Row],[Coluna18]]</f>
        <v>0.02</v>
      </c>
      <c r="DF14" s="32">
        <f>Tabela478[[#This Row],[Coluna19]]</f>
        <v>0.02</v>
      </c>
      <c r="DG14" s="32">
        <f>Tabela478[[#This Row],[Coluna20]]</f>
        <v>0.02</v>
      </c>
      <c r="DH14" s="32">
        <f>Tabela478[[#This Row],[Coluna21]]</f>
        <v>0.02</v>
      </c>
      <c r="DI14" s="32">
        <f>Tabela478[[#This Row],[Coluna22]]</f>
        <v>0.02</v>
      </c>
      <c r="DJ14" s="32">
        <f>Tabela478[[#This Row],[Coluna23]]</f>
        <v>0.02</v>
      </c>
      <c r="DK14" s="32">
        <f>Tabela478[[#This Row],[Coluna24]]</f>
        <v>0.02</v>
      </c>
      <c r="DL14" s="32">
        <f>Tabela478[[#This Row],[Coluna25]]</f>
        <v>0.02</v>
      </c>
      <c r="DM14" s="32">
        <f>Tabela478[[#This Row],[Coluna26]]</f>
        <v>0.02</v>
      </c>
      <c r="DN14" s="32">
        <f>Tabela478[[#This Row],[Coluna27]]</f>
        <v>0.02</v>
      </c>
      <c r="DO14" s="32">
        <f>Tabela478[[#This Row],[Coluna28]]</f>
        <v>0.02</v>
      </c>
      <c r="DP14" s="32">
        <f>Tabela478[[#This Row],[Coluna29]]</f>
        <v>0.02</v>
      </c>
      <c r="DQ14" s="32">
        <f>Tabela478[[#This Row],[Coluna30]]</f>
        <v>0.02</v>
      </c>
      <c r="DR14" s="32">
        <f>Tabela478[[#This Row],[Coluna31]]</f>
        <v>0.02</v>
      </c>
      <c r="DS14" s="32">
        <f>Tabela478[[#This Row],[Coluna32]]</f>
        <v>0.02</v>
      </c>
      <c r="DT14" s="32">
        <f>Tabela478[[#This Row],[Coluna33]]</f>
        <v>0.02</v>
      </c>
      <c r="DU14" s="32">
        <f>Tabela478[[#This Row],[Coluna34]]</f>
        <v>0.02</v>
      </c>
      <c r="DV14" s="32">
        <f>Tabela478[[#This Row],[Coluna35]]</f>
        <v>0.02</v>
      </c>
      <c r="DW14" s="32">
        <f>Tabela478[[#This Row],[Coluna36]]</f>
        <v>0.02</v>
      </c>
      <c r="DX14" s="32">
        <f>Tabela478[[#This Row],[Coluna37]]</f>
        <v>0.02</v>
      </c>
      <c r="DY14" s="32">
        <f>Tabela478[[#This Row],[Coluna38]]</f>
        <v>0.02</v>
      </c>
      <c r="DZ14" s="32">
        <f>Tabela478[[#This Row],[Coluna39]]</f>
        <v>0.02</v>
      </c>
      <c r="EA14" s="32">
        <f>Tabela478[[#This Row],[Coluna40]]</f>
        <v>0.02</v>
      </c>
      <c r="EB14" s="32">
        <f>Tabela478[[#This Row],[Coluna41]]</f>
        <v>0.02</v>
      </c>
      <c r="EC14" s="32">
        <f>Tabela478[[#This Row],[Coluna42]]</f>
        <v>0.02</v>
      </c>
      <c r="ED14" s="32">
        <f>Tabela478[[#This Row],[Coluna43]]</f>
        <v>0.02</v>
      </c>
      <c r="EE14" s="32">
        <f>Tabela478[[#This Row],[Coluna44]]</f>
        <v>0.02</v>
      </c>
      <c r="EF14" s="32">
        <v>0.02</v>
      </c>
      <c r="EG14" s="32">
        <f>Tabela478[[#This Row],[Coluna2]]</f>
        <v>0.02</v>
      </c>
      <c r="EH14" s="32">
        <f>Tabela478[[#This Row],[Coluna3]]</f>
        <v>0.02</v>
      </c>
      <c r="EI14" s="32">
        <f>Tabela478[[#This Row],[Coluna4]]</f>
        <v>0.02</v>
      </c>
      <c r="EJ14" s="32">
        <f>Tabela478[[#This Row],[Coluna5]]</f>
        <v>0.02</v>
      </c>
      <c r="EK14" s="32">
        <f>Tabela478[[#This Row],[Coluna6]]</f>
        <v>0.02</v>
      </c>
      <c r="EL14" s="32">
        <f>Tabela478[[#This Row],[Coluna7]]</f>
        <v>0.02</v>
      </c>
      <c r="EM14" s="32">
        <f>Tabela478[[#This Row],[Coluna8]]</f>
        <v>0.02</v>
      </c>
      <c r="EN14" s="32">
        <f>Tabela478[[#This Row],[Coluna9]]</f>
        <v>0.02</v>
      </c>
      <c r="EO14" s="32">
        <f>Tabela478[[#This Row],[Coluna10]]</f>
        <v>0.02</v>
      </c>
      <c r="EP14" s="32">
        <f>Tabela478[[#This Row],[Coluna11]]</f>
        <v>0.02</v>
      </c>
      <c r="EQ14" s="32">
        <f>Tabela478[[#This Row],[Coluna12]]</f>
        <v>0.02</v>
      </c>
      <c r="ER14" s="32">
        <f>Tabela478[[#This Row],[Coluna13]]</f>
        <v>0.02</v>
      </c>
      <c r="ES14" s="32">
        <f>Tabela478[[#This Row],[Coluna14]]</f>
        <v>0.02</v>
      </c>
      <c r="ET14" s="32">
        <f>Tabela478[[#This Row],[Coluna15]]</f>
        <v>0.02</v>
      </c>
      <c r="EU14" s="32">
        <f>Tabela478[[#This Row],[Coluna16]]</f>
        <v>0.02</v>
      </c>
      <c r="EV14" s="32">
        <f>Tabela478[[#This Row],[Coluna17]]</f>
        <v>0.02</v>
      </c>
      <c r="EW14" s="32">
        <f>Tabela478[[#This Row],[Coluna18]]</f>
        <v>0.02</v>
      </c>
      <c r="EX14" s="32">
        <f>Tabela478[[#This Row],[Coluna19]]</f>
        <v>0.02</v>
      </c>
      <c r="EY14" s="32">
        <f>Tabela478[[#This Row],[Coluna20]]</f>
        <v>0.02</v>
      </c>
      <c r="EZ14" s="32">
        <f>Tabela478[[#This Row],[Coluna21]]</f>
        <v>0.02</v>
      </c>
      <c r="FA14" s="32">
        <f>Tabela478[[#This Row],[Coluna22]]</f>
        <v>0.02</v>
      </c>
      <c r="FB14" s="32">
        <f>Tabela478[[#This Row],[Coluna23]]</f>
        <v>0.02</v>
      </c>
      <c r="FC14" s="32">
        <f>Tabela478[[#This Row],[Coluna24]]</f>
        <v>0.02</v>
      </c>
      <c r="FD14" s="32">
        <f>Tabela478[[#This Row],[Coluna25]]</f>
        <v>0.02</v>
      </c>
      <c r="FE14" s="32">
        <f>Tabela478[[#This Row],[Coluna26]]</f>
        <v>0.02</v>
      </c>
      <c r="FF14" s="32">
        <f>Tabela478[[#This Row],[Coluna27]]</f>
        <v>0.02</v>
      </c>
      <c r="FG14" s="32">
        <f>Tabela478[[#This Row],[Coluna28]]</f>
        <v>0.02</v>
      </c>
      <c r="FH14" s="32">
        <f>Tabela478[[#This Row],[Coluna29]]</f>
        <v>0.02</v>
      </c>
      <c r="FI14" s="32">
        <f>Tabela478[[#This Row],[Coluna30]]</f>
        <v>0.02</v>
      </c>
      <c r="FJ14" s="32">
        <f>Tabela478[[#This Row],[Coluna31]]</f>
        <v>0.02</v>
      </c>
      <c r="FK14" s="32">
        <f>Tabela478[[#This Row],[Coluna32]]</f>
        <v>0.02</v>
      </c>
      <c r="FL14" s="32">
        <f>Tabela478[[#This Row],[Coluna33]]</f>
        <v>0.02</v>
      </c>
      <c r="FM14" s="32">
        <f>Tabela478[[#This Row],[Coluna34]]</f>
        <v>0.02</v>
      </c>
      <c r="FN14" s="32">
        <f>Tabela478[[#This Row],[Coluna35]]</f>
        <v>0.02</v>
      </c>
      <c r="FO14" s="32">
        <f>Tabela478[[#This Row],[Coluna36]]</f>
        <v>0.02</v>
      </c>
      <c r="FP14" s="32">
        <f>Tabela478[[#This Row],[Coluna37]]</f>
        <v>0.02</v>
      </c>
      <c r="FQ14" s="32">
        <f>Tabela478[[#This Row],[Coluna38]]</f>
        <v>0.02</v>
      </c>
      <c r="FR14" s="32">
        <f>Tabela478[[#This Row],[Coluna39]]</f>
        <v>0.02</v>
      </c>
      <c r="FS14" s="32">
        <f>Tabela478[[#This Row],[Coluna40]]</f>
        <v>0.02</v>
      </c>
      <c r="FT14" s="32">
        <f>Tabela478[[#This Row],[Coluna41]]</f>
        <v>0.02</v>
      </c>
      <c r="FU14" s="32">
        <f>Tabela478[[#This Row],[Coluna42]]</f>
        <v>0.02</v>
      </c>
      <c r="FV14" s="32">
        <f>Tabela478[[#This Row],[Coluna43]]</f>
        <v>0.02</v>
      </c>
      <c r="FW14" s="32">
        <f>Tabela478[[#This Row],[Coluna44]]</f>
        <v>0.02</v>
      </c>
      <c r="FX14" s="32">
        <v>0.02</v>
      </c>
      <c r="FY14" s="32">
        <f>Tabela478[[#This Row],[Coluna2]]</f>
        <v>0.02</v>
      </c>
      <c r="FZ14" s="32">
        <f>Tabela478[[#This Row],[Coluna3]]</f>
        <v>0.02</v>
      </c>
      <c r="GA14" s="32">
        <f>Tabela478[[#This Row],[Coluna4]]</f>
        <v>0.02</v>
      </c>
      <c r="GB14" s="32">
        <f>Tabela478[[#This Row],[Coluna5]]</f>
        <v>0.02</v>
      </c>
      <c r="GC14" s="32">
        <f>Tabela478[[#This Row],[Coluna6]]</f>
        <v>0.02</v>
      </c>
      <c r="GD14" s="32">
        <f>Tabela478[[#This Row],[Coluna7]]</f>
        <v>0.02</v>
      </c>
      <c r="GE14" s="32">
        <f>Tabela478[[#This Row],[Coluna8]]</f>
        <v>0.02</v>
      </c>
      <c r="GF14" s="32">
        <f>Tabela478[[#This Row],[Coluna9]]</f>
        <v>0.02</v>
      </c>
      <c r="GG14" s="32">
        <f>Tabela478[[#This Row],[Coluna10]]</f>
        <v>0.02</v>
      </c>
      <c r="GH14" s="32">
        <f>Tabela478[[#This Row],[Coluna11]]</f>
        <v>0.02</v>
      </c>
      <c r="GI14" s="32">
        <f>Tabela478[[#This Row],[Coluna12]]</f>
        <v>0.02</v>
      </c>
      <c r="GJ14" s="32">
        <f>Tabela478[[#This Row],[Coluna13]]</f>
        <v>0.02</v>
      </c>
      <c r="GK14" s="32">
        <f>Tabela478[[#This Row],[Coluna14]]</f>
        <v>0.02</v>
      </c>
      <c r="GL14" s="32">
        <f>Tabela478[[#This Row],[Coluna15]]</f>
        <v>0.02</v>
      </c>
      <c r="GM14" s="32">
        <f>Tabela478[[#This Row],[Coluna16]]</f>
        <v>0.02</v>
      </c>
      <c r="GN14" s="32">
        <f>Tabela478[[#This Row],[Coluna17]]</f>
        <v>0.02</v>
      </c>
      <c r="GO14" s="32">
        <f>Tabela478[[#This Row],[Coluna18]]</f>
        <v>0.02</v>
      </c>
      <c r="GP14" s="32">
        <f>Tabela478[[#This Row],[Coluna19]]</f>
        <v>0.02</v>
      </c>
      <c r="GQ14" s="32">
        <f>Tabela478[[#This Row],[Coluna20]]</f>
        <v>0.02</v>
      </c>
      <c r="GR14" s="32">
        <f>Tabela478[[#This Row],[Coluna21]]</f>
        <v>0.02</v>
      </c>
      <c r="GS14" s="32">
        <f>Tabela478[[#This Row],[Coluna22]]</f>
        <v>0.02</v>
      </c>
      <c r="GT14" s="32">
        <f>Tabela478[[#This Row],[Coluna23]]</f>
        <v>0.02</v>
      </c>
      <c r="GU14" s="32">
        <f>Tabela478[[#This Row],[Coluna24]]</f>
        <v>0.02</v>
      </c>
      <c r="GV14" s="32">
        <f>Tabela478[[#This Row],[Coluna25]]</f>
        <v>0.02</v>
      </c>
      <c r="GW14" s="32">
        <f>Tabela478[[#This Row],[Coluna26]]</f>
        <v>0.02</v>
      </c>
      <c r="GX14" s="32">
        <f>Tabela478[[#This Row],[Coluna27]]</f>
        <v>0.02</v>
      </c>
      <c r="GY14" s="32">
        <f>Tabela478[[#This Row],[Coluna28]]</f>
        <v>0.02</v>
      </c>
      <c r="GZ14" s="32">
        <f>Tabela478[[#This Row],[Coluna29]]</f>
        <v>0.02</v>
      </c>
      <c r="HA14" s="32">
        <f>Tabela478[[#This Row],[Coluna30]]</f>
        <v>0.02</v>
      </c>
      <c r="HB14" s="32">
        <f>Tabela478[[#This Row],[Coluna31]]</f>
        <v>0.02</v>
      </c>
      <c r="HC14" s="32">
        <f>Tabela478[[#This Row],[Coluna32]]</f>
        <v>0.02</v>
      </c>
      <c r="HD14" s="32">
        <f>Tabela478[[#This Row],[Coluna33]]</f>
        <v>0.02</v>
      </c>
      <c r="HE14" s="32">
        <f>Tabela478[[#This Row],[Coluna34]]</f>
        <v>0.02</v>
      </c>
      <c r="HF14" s="32">
        <f>Tabela478[[#This Row],[Coluna35]]</f>
        <v>0.02</v>
      </c>
      <c r="HG14" s="32">
        <f>Tabela478[[#This Row],[Coluna36]]</f>
        <v>0.02</v>
      </c>
      <c r="HH14" s="32">
        <f>Tabela478[[#This Row],[Coluna37]]</f>
        <v>0.02</v>
      </c>
      <c r="HI14" s="32">
        <f>Tabela478[[#This Row],[Coluna38]]</f>
        <v>0.02</v>
      </c>
      <c r="HJ14" s="32">
        <f>Tabela478[[#This Row],[Coluna39]]</f>
        <v>0.02</v>
      </c>
      <c r="HK14" s="32">
        <f>Tabela478[[#This Row],[Coluna40]]</f>
        <v>0.02</v>
      </c>
      <c r="HL14" s="32">
        <f>Tabela478[[#This Row],[Coluna41]]</f>
        <v>0.02</v>
      </c>
      <c r="HM14" s="32">
        <f>Tabela478[[#This Row],[Coluna42]]</f>
        <v>0.02</v>
      </c>
      <c r="HN14" s="32">
        <f>Tabela478[[#This Row],[Coluna43]]</f>
        <v>0.02</v>
      </c>
      <c r="HO14" s="32">
        <f>Tabela478[[#This Row],[Coluna44]]</f>
        <v>0.02</v>
      </c>
      <c r="HP14" s="32">
        <v>0.02</v>
      </c>
      <c r="HQ14" s="32">
        <f>Tabela478[[#This Row],[Coluna2]]</f>
        <v>0.02</v>
      </c>
      <c r="HR14" s="32">
        <f>Tabela478[[#This Row],[Coluna3]]</f>
        <v>0.02</v>
      </c>
      <c r="HS14" s="32">
        <f>Tabela478[[#This Row],[Coluna4]]</f>
        <v>0.02</v>
      </c>
      <c r="HT14" s="32">
        <f>Tabela478[[#This Row],[Coluna5]]</f>
        <v>0.02</v>
      </c>
      <c r="HU14" s="32">
        <f>Tabela478[[#This Row],[Coluna6]]</f>
        <v>0.02</v>
      </c>
      <c r="HV14" s="32">
        <f>Tabela478[[#This Row],[Coluna7]]</f>
        <v>0.02</v>
      </c>
      <c r="HW14" s="32">
        <f>Tabela478[[#This Row],[Coluna8]]</f>
        <v>0.02</v>
      </c>
      <c r="HX14" s="32">
        <f>Tabela478[[#This Row],[Coluna9]]</f>
        <v>0.02</v>
      </c>
      <c r="HY14" s="32">
        <f>Tabela478[[#This Row],[Coluna10]]</f>
        <v>0.02</v>
      </c>
      <c r="HZ14" s="32">
        <f>Tabela478[[#This Row],[Coluna11]]</f>
        <v>0.02</v>
      </c>
      <c r="IA14" s="32">
        <f>Tabela478[[#This Row],[Coluna12]]</f>
        <v>0.02</v>
      </c>
      <c r="IB14" s="32">
        <f>Tabela478[[#This Row],[Coluna13]]</f>
        <v>0.02</v>
      </c>
      <c r="IC14" s="32">
        <f>Tabela478[[#This Row],[Coluna14]]</f>
        <v>0.02</v>
      </c>
    </row>
    <row r="15" spans="2:237">
      <c r="C15" t="s">
        <v>48</v>
      </c>
      <c r="D15">
        <v>7</v>
      </c>
      <c r="E15" s="37">
        <f>+D14*D12</f>
        <v>5.04</v>
      </c>
      <c r="F15" s="37">
        <f t="shared" ref="F15" si="248">+E14*E12</f>
        <v>5.0309505000000003</v>
      </c>
      <c r="G15" s="37">
        <f t="shared" ref="G15" si="249">+F14*F12</f>
        <v>5.0184245250000004</v>
      </c>
      <c r="H15" s="37">
        <f t="shared" ref="H15" si="250">+G14*G12</f>
        <v>5.00225368095</v>
      </c>
      <c r="I15" s="37">
        <f t="shared" ref="I15" si="251">+H14*H12</f>
        <v>4.9822632399825002</v>
      </c>
      <c r="J15" s="37">
        <f t="shared" ref="J15" si="252">+I14*I12</f>
        <v>4.9582719247580549</v>
      </c>
      <c r="K15" s="37">
        <f t="shared" ref="K15" si="253">+J14*J12</f>
        <v>4.9300916858283976</v>
      </c>
      <c r="L15" s="37">
        <f t="shared" ref="L15" si="254">+K14*K12</f>
        <v>4.8975274717974031</v>
      </c>
      <c r="M15" s="37">
        <f t="shared" ref="M15" si="255">+L14*L12</f>
        <v>4.8603769920533617</v>
      </c>
      <c r="N15" s="37">
        <f t="shared" ref="N15" si="256">+M14*M12</f>
        <v>4.8184304718390409</v>
      </c>
      <c r="O15" s="37">
        <f t="shared" ref="O15" si="257">+N14*N12</f>
        <v>4.7714703994187708</v>
      </c>
      <c r="P15" s="37">
        <f t="shared" ref="P15" si="258">+O14*O12</f>
        <v>4.7192712650943838</v>
      </c>
      <c r="Q15" s="37">
        <f t="shared" ref="Q15" si="259">+P14*P12</f>
        <v>4.6615992918141265</v>
      </c>
      <c r="R15" s="37">
        <f t="shared" ref="R15" si="260">+Q14*Q12</f>
        <v>4.5982121571108001</v>
      </c>
      <c r="S15" s="37">
        <f t="shared" ref="S15" si="261">+R14*R12</f>
        <v>4.5288587060972176</v>
      </c>
      <c r="T15" s="37">
        <f t="shared" ref="T15" si="262">+S14*S12</f>
        <v>4.45327865523869</v>
      </c>
      <c r="U15" s="37">
        <f t="shared" ref="U15" si="263">+T14*T12</f>
        <v>4.3712022866135785</v>
      </c>
      <c r="V15" s="37">
        <f t="shared" ref="V15" si="264">+U14*U12</f>
        <v>4.2823501323640674</v>
      </c>
      <c r="W15" s="37">
        <f t="shared" ref="W15" si="265">+V14*V12</f>
        <v>4.1864326490301131</v>
      </c>
      <c r="X15" s="37">
        <f t="shared" ref="X15" si="266">+W14*W12</f>
        <v>4.0831498814500424</v>
      </c>
      <c r="Y15" s="37">
        <f t="shared" ref="Y15" si="267">+X14*X12</f>
        <v>3.9721911159015502</v>
      </c>
      <c r="Z15" s="37">
        <f t="shared" ref="Z15" si="268">+Y14*Y12</f>
        <v>3.8532345221467632</v>
      </c>
      <c r="AA15" s="37">
        <f t="shared" ref="AA15" si="269">+Z14*Z12</f>
        <v>3.7259467840346958</v>
      </c>
      <c r="AB15" s="37">
        <f t="shared" ref="AB15" si="270">+AA14*AA12</f>
        <v>3.5899827183037374</v>
      </c>
      <c r="AC15" s="37">
        <f t="shared" ref="AC15" si="271">+AB14*AB12</f>
        <v>3.4449848812158099</v>
      </c>
      <c r="AD15" s="37">
        <f t="shared" ref="AD15" si="272">+AC14*AC12</f>
        <v>3.2905831626425037</v>
      </c>
      <c r="AE15" s="37">
        <f t="shared" ref="AE15" si="273">+AD14*AD12</f>
        <v>3.1263943672118031</v>
      </c>
      <c r="AF15" s="37">
        <f t="shared" ref="AF15" si="274">+AE14*AE12</f>
        <v>2.9520217821119816</v>
      </c>
      <c r="AG15" s="37">
        <f t="shared" ref="AG15" si="275">+AF14*AF12</f>
        <v>2.7670547311368421</v>
      </c>
      <c r="AH15" s="37">
        <f t="shared" ref="AH15" si="276">+AG14*AG12</f>
        <v>2.5710681145436785</v>
      </c>
      <c r="AI15" s="37">
        <f t="shared" ref="AI15" si="277">+AH14*AH12</f>
        <v>2.3636219342821749</v>
      </c>
      <c r="AJ15" s="37">
        <f t="shared" ref="AJ15" si="278">+AI14*AI12</f>
        <v>2.1442608041388698</v>
      </c>
      <c r="AK15" s="37">
        <f t="shared" ref="AK15" si="279">+AJ14*AJ12</f>
        <v>1.9125134443278295</v>
      </c>
      <c r="AL15" s="37">
        <f t="shared" ref="AL15" si="280">+AK14*AK12</f>
        <v>1.6678921600437544</v>
      </c>
      <c r="AM15" s="37">
        <f t="shared" ref="AM15" si="281">+AL14*AL12</f>
        <v>1.4098923034788788</v>
      </c>
      <c r="AN15" s="37">
        <f t="shared" ref="AN15" si="282">+AM14*AM12</f>
        <v>1.137991718789733</v>
      </c>
      <c r="AO15" s="37">
        <f t="shared" ref="AO15" si="283">+AN14*AN12</f>
        <v>0.85165016948404271</v>
      </c>
      <c r="AP15" s="37">
        <f t="shared" ref="AP15" si="284">+AO14*AO12</f>
        <v>0.55030874768179405</v>
      </c>
      <c r="AQ15" s="37">
        <f t="shared" ref="AQ15" si="285">+AP14*AP12</f>
        <v>0.2333892646877424</v>
      </c>
      <c r="AR15" s="37">
        <f t="shared" ref="AR15" si="286">+AQ14*AQ12</f>
        <v>-9.9706377704620833E-2</v>
      </c>
      <c r="AS15" s="37">
        <f t="shared" ref="AS15" si="287">+AR14*AR12</f>
        <v>-0.44959683577541482</v>
      </c>
      <c r="AT15" s="37">
        <f t="shared" ref="AT15" si="288">+AS14*AS12</f>
        <v>-0.81692199292312584</v>
      </c>
      <c r="AU15" s="37">
        <f t="shared" ref="AU15" si="289">+AT14*AT12</f>
        <v>-1.2023436498267572</v>
      </c>
      <c r="AV15" s="37">
        <f t="shared" ref="AV15" si="290">+AU14*AU12</f>
        <v>-1.6065462363798162</v>
      </c>
      <c r="AW15" s="37">
        <f t="shared" ref="AW15" si="291">+AV14*AV12</f>
        <v>-2.0302375460706323</v>
      </c>
      <c r="AX15" s="37">
        <f t="shared" ref="AX15" si="292">+AW14*AW12</f>
        <v>-2.4741494935041608</v>
      </c>
      <c r="AY15" s="37">
        <f t="shared" ref="AY15" si="293">+AX14*AX12</f>
        <v>-2.9390388957817239</v>
      </c>
      <c r="AZ15" s="37">
        <f t="shared" ref="AZ15" si="294">+AY14*AY12</f>
        <v>-3.4256882784770624</v>
      </c>
      <c r="BA15" s="37">
        <f t="shared" ref="BA15" si="295">+AZ14*AZ12</f>
        <v>-3.934906706969699</v>
      </c>
      <c r="BB15" s="37">
        <f t="shared" ref="BB15" si="296">+BA14*BA12</f>
        <v>-4.467530643919881</v>
      </c>
      <c r="BC15" s="37">
        <f t="shared" ref="BC15" si="297">+BB14*BB12</f>
        <v>-5.0244248336933905</v>
      </c>
      <c r="BD15" s="37">
        <f t="shared" ref="BD15" si="298">+BC14*BC12</f>
        <v>-5.6064832145692245</v>
      </c>
      <c r="BE15" s="37">
        <f t="shared" ref="BE15" si="299">+BD14*BD12</f>
        <v>-6.2146298595886336</v>
      </c>
      <c r="BF15" s="37">
        <f t="shared" ref="BF15" si="300">+BE14*BE12</f>
        <v>-6.8498199469302712</v>
      </c>
      <c r="BG15" s="37">
        <f t="shared" ref="BG15" si="301">+BF14*BF12</f>
        <v>-7.5130407607232375</v>
      </c>
      <c r="BH15" s="37">
        <f t="shared" ref="BH15" si="302">+BG14*BG12</f>
        <v>-8.205312723237693</v>
      </c>
      <c r="BI15" s="37">
        <f t="shared" ref="BI15" si="303">+BH14*BH12</f>
        <v>-8.9276904594214397</v>
      </c>
      <c r="BJ15" s="37">
        <f t="shared" ref="BJ15" si="304">+BI14*BI12</f>
        <v>-9.6812638947804288</v>
      </c>
      <c r="BK15" s="37">
        <f t="shared" ref="BK15" si="305">+BJ14*BJ12</f>
        <v>-10.467159387631714</v>
      </c>
      <c r="BL15" s="37">
        <f t="shared" ref="BL15" si="306">+BK14*BK12</f>
        <v>-11.286540896788697</v>
      </c>
      <c r="BM15" s="37">
        <f t="shared" ref="BM15" si="307">+BL14*BL12</f>
        <v>-12.14061118577095</v>
      </c>
      <c r="BN15" s="37">
        <f t="shared" ref="BN15" si="308">+BM14*BM12</f>
        <v>-13.030613064664243</v>
      </c>
      <c r="BO15" s="37">
        <f t="shared" ref="BO15" si="309">+BN14*BN12</f>
        <v>-13.957830670790736</v>
      </c>
      <c r="BP15" s="37">
        <f t="shared" ref="BP15" si="310">+BO14*BO12</f>
        <v>-14.923590789384757</v>
      </c>
      <c r="BQ15" s="37">
        <f t="shared" ref="BQ15" si="311">+BP14*BP12</f>
        <v>-15.929264215506006</v>
      </c>
      <c r="BR15" s="37">
        <f t="shared" ref="BR15" si="312">+BQ14*BQ12</f>
        <v>-16.976267158459684</v>
      </c>
      <c r="BS15" s="37">
        <f t="shared" ref="BS15" si="313">+BR14*BR12</f>
        <v>-18.066062690031742</v>
      </c>
      <c r="BT15" s="37">
        <f t="shared" ref="BT15" si="314">+BS14*BS12</f>
        <v>-19.200162237887326</v>
      </c>
      <c r="BU15" s="37">
        <f t="shared" ref="BU15" si="315">+BT14*BT12</f>
        <v>-20.380127125521675</v>
      </c>
      <c r="BV15" s="37">
        <f t="shared" ref="BV15" si="316">+BU14*BU12</f>
        <v>-21.607570160195007</v>
      </c>
      <c r="BW15" s="37">
        <f t="shared" ref="BW15" si="317">+BV14*BV12</f>
        <v>-22.884157270326693</v>
      </c>
      <c r="BX15" s="37">
        <f t="shared" ref="BX15" si="318">+BW14*BW12</f>
        <v>-24.211609193868846</v>
      </c>
      <c r="BY15" s="37">
        <f t="shared" ref="BY15" si="319">+BX14*BX12</f>
        <v>-25.591703219225906</v>
      </c>
      <c r="BZ15" s="37">
        <f t="shared" ref="BZ15" si="320">+BY14*BY12</f>
        <v>-27.026274980334502</v>
      </c>
      <c r="CA15" s="37">
        <f t="shared" ref="CA15" si="321">+BZ14*BZ12</f>
        <v>-28.517220307566991</v>
      </c>
      <c r="CB15" s="37">
        <f t="shared" ref="CB15" si="322">+CA14*CA12</f>
        <v>-30.066497136172902</v>
      </c>
      <c r="CC15" s="37">
        <f t="shared" ref="CC15" si="323">+CB14*CB12</f>
        <v>-31.676127474024572</v>
      </c>
      <c r="CD15" s="37">
        <f t="shared" ref="CD15" si="324">+CC14*CC12</f>
        <v>-33.348199430487121</v>
      </c>
      <c r="CE15" s="37">
        <f t="shared" ref="CE15" si="325">+CD14*CD12</f>
        <v>-35.084869308288383</v>
      </c>
      <c r="CF15" s="37">
        <f t="shared" ref="CF15" si="326">+CE14*CE12</f>
        <v>-36.888363760321411</v>
      </c>
      <c r="CG15" s="37">
        <f t="shared" ref="CG15" si="327">+CF14*CF12</f>
        <v>-38.76098201337112</v>
      </c>
      <c r="CH15" s="37">
        <f t="shared" ref="CH15" si="328">+CG14*CG12</f>
        <v>-40.705098160817123</v>
      </c>
      <c r="CI15" s="37">
        <f t="shared" ref="CI15" si="329">+CH14*CH12</f>
        <v>-42.723163526427406</v>
      </c>
      <c r="CJ15" s="37">
        <f t="shared" ref="CJ15" si="330">+CI14*CI12</f>
        <v>-44.817709101421713</v>
      </c>
      <c r="CK15" s="37">
        <f t="shared" ref="CK15" si="331">+CJ14*CJ12</f>
        <v>-46.991348057049883</v>
      </c>
      <c r="CL15" s="37">
        <f t="shared" ref="CL15" si="332">+CK14*CK12</f>
        <v>-49.246778334998602</v>
      </c>
      <c r="CM15" s="37">
        <f t="shared" ref="CM15" si="333">+CL14*CL12</f>
        <v>-51.586785318010527</v>
      </c>
      <c r="CN15" s="37">
        <f t="shared" ref="CN15" si="334">+CM14*CM12</f>
        <v>-54.014244583172051</v>
      </c>
      <c r="CO15" s="37">
        <f t="shared" ref="CO15" si="335">+CN14*CN12</f>
        <v>-56.532124740400839</v>
      </c>
      <c r="CP15" s="37">
        <f t="shared" ref="CP15" si="336">+CO14*CO12</f>
        <v>-59.143490358741168</v>
      </c>
      <c r="CQ15" s="37">
        <f t="shared" ref="CQ15" si="337">+CP14*CP12</f>
        <v>-61.851504983154271</v>
      </c>
      <c r="CR15" s="37">
        <f t="shared" ref="CR15" si="338">+CQ14*CQ12</f>
        <v>-64.659434244572793</v>
      </c>
      <c r="CS15" s="37">
        <f t="shared" ref="CS15" si="339">+CR14*CR12</f>
        <v>-67.570649066072335</v>
      </c>
      <c r="CT15" s="37">
        <f t="shared" ref="CT15" si="340">+CS14*CS12</f>
        <v>-70.588628968100124</v>
      </c>
      <c r="CU15" s="37">
        <f t="shared" ref="CU15" si="341">+CT14*CT12</f>
        <v>-73.71696547578965</v>
      </c>
      <c r="CV15" s="37">
        <f t="shared" ref="CV15" si="342">+CU14*CU12</f>
        <v>-76.959365631482797</v>
      </c>
      <c r="CW15" s="37">
        <f t="shared" ref="CW15" si="343">+CV14*CV12</f>
        <v>-80.319655615675131</v>
      </c>
      <c r="CX15" s="37">
        <f t="shared" ref="CX15" si="344">+CW14*CW12</f>
        <v>-83.801784479698185</v>
      </c>
      <c r="CY15" s="37">
        <f t="shared" ref="CY15" si="345">+CX14*CX12</f>
        <v>-87.409827993552994</v>
      </c>
      <c r="CZ15" s="37">
        <f t="shared" ref="CZ15" si="346">+CY14*CY12</f>
        <v>-91.147992612412708</v>
      </c>
      <c r="DA15" s="37">
        <f t="shared" ref="DA15" si="347">+CZ14*CZ12</f>
        <v>-95.020619565419295</v>
      </c>
      <c r="DB15" s="37">
        <f t="shared" ref="DB15" si="348">+DA14*DA12</f>
        <v>-99.032189070508764</v>
      </c>
      <c r="DC15" s="37">
        <f t="shared" ref="DC15" si="349">+DB14*DB12</f>
        <v>-103.18732467911344</v>
      </c>
      <c r="DD15" s="37">
        <f t="shared" ref="DD15" si="350">+DC14*DC12</f>
        <v>-107.49079775470605</v>
      </c>
      <c r="DE15" s="37">
        <f t="shared" ref="DE15" si="351">+DD14*DD12</f>
        <v>-111.94753208927082</v>
      </c>
      <c r="DF15" s="37">
        <f t="shared" ref="DF15" si="352">+DE14*DE12</f>
        <v>-116.56260866191101</v>
      </c>
      <c r="DG15" s="37">
        <f t="shared" ref="DG15" si="353">+DF14*DF12</f>
        <v>-121.34127054392967</v>
      </c>
      <c r="DH15" s="37">
        <f t="shared" ref="DH15" si="354">+DG14*DG12</f>
        <v>-126.28892795485208</v>
      </c>
      <c r="DI15" s="37">
        <f t="shared" ref="DI15" si="355">+DH14*DH12</f>
        <v>-131.41116347399426</v>
      </c>
      <c r="DJ15" s="37">
        <f t="shared" ref="DJ15" si="356">+DI14*DI12</f>
        <v>-136.71373741232065</v>
      </c>
      <c r="DK15" s="37">
        <f t="shared" ref="DK15" si="357">+DJ14*DJ12</f>
        <v>-142.20259334947895</v>
      </c>
      <c r="DL15" s="37">
        <f t="shared" ref="DL15" si="358">+DK14*DK12</f>
        <v>-147.88386384104777</v>
      </c>
      <c r="DM15" s="37">
        <f t="shared" ref="DM15" si="359">+DL14*DL12</f>
        <v>-153.76387630118535</v>
      </c>
      <c r="DN15" s="37">
        <f t="shared" ref="DN15" si="360">+DM14*DM12</f>
        <v>-159.84915906602518</v>
      </c>
      <c r="DO15" s="37">
        <f t="shared" ref="DO15" si="361">+DN14*DN12</f>
        <v>-166.1464476433263</v>
      </c>
      <c r="DP15" s="37">
        <f t="shared" ref="DP15" si="362">+DO14*DO12</f>
        <v>-172.66269115405285</v>
      </c>
      <c r="DQ15" s="37">
        <f t="shared" ref="DQ15" si="363">+DP14*DP12</f>
        <v>-179.40505897172974</v>
      </c>
      <c r="DR15" s="37">
        <f t="shared" ref="DR15" si="364">+DQ14*DQ12</f>
        <v>-186.38094756559803</v>
      </c>
      <c r="DS15" s="37">
        <f t="shared" ref="DS15" si="365">+DR14*DR12</f>
        <v>-193.5979875537767</v>
      </c>
      <c r="DT15" s="37">
        <f t="shared" ref="DT15" si="366">+DS14*DS12</f>
        <v>-201.06405097282496</v>
      </c>
      <c r="DU15" s="37">
        <f t="shared" ref="DU15" si="367">+DT14*DT12</f>
        <v>-208.78725877029333</v>
      </c>
      <c r="DV15" s="37">
        <f t="shared" ref="DV15" si="368">+DU14*DU12</f>
        <v>-216.77598852705145</v>
      </c>
      <c r="DW15" s="37">
        <f t="shared" ref="DW15" si="369">+DV14*DV12</f>
        <v>-225.03888241638532</v>
      </c>
      <c r="DX15" s="37">
        <f t="shared" ref="DX15" si="370">+DW14*DW12</f>
        <v>-233.58485540706963</v>
      </c>
      <c r="DY15" s="37">
        <f t="shared" ref="DY15" si="371">+DX14*DX12</f>
        <v>-242.42310371783833</v>
      </c>
      <c r="DZ15" s="37">
        <f t="shared" ref="DZ15" si="372">+DY14*DY12</f>
        <v>-251.56311353090121</v>
      </c>
      <c r="EA15" s="37">
        <f t="shared" ref="EA15" si="373">+DZ14*DZ12</f>
        <v>-261.01466997238657</v>
      </c>
      <c r="EB15" s="37">
        <f t="shared" ref="EB15" si="374">+EA14*EA12</f>
        <v>-270.78786636782758</v>
      </c>
      <c r="EC15" s="37">
        <f t="shared" ref="EC15" si="375">+EB14*EB12</f>
        <v>-280.89311378105725</v>
      </c>
      <c r="ED15" s="37">
        <f t="shared" ref="ED15" si="376">+EC14*EC12</f>
        <v>-291.34115084512769</v>
      </c>
      <c r="EE15" s="37">
        <f t="shared" ref="EE15" si="377">+ED14*ED12</f>
        <v>-302.14305389413306</v>
      </c>
      <c r="EF15" s="37">
        <f t="shared" ref="EF15" si="378">+EE14*EE12</f>
        <v>-313.31024740508155</v>
      </c>
      <c r="EG15" s="37">
        <f t="shared" ref="EG15" si="379">+EF14*EF12</f>
        <v>-324.85451475924106</v>
      </c>
      <c r="EH15" s="37">
        <f t="shared" ref="EH15" si="380">+EG14*EG12</f>
        <v>-336.78800933266547</v>
      </c>
      <c r="EI15" s="37">
        <f t="shared" ref="EI15" si="381">+EH14*EH12</f>
        <v>-349.12326592590557</v>
      </c>
      <c r="EJ15" s="37">
        <f t="shared" ref="EJ15" si="382">+EI14*EI12</f>
        <v>-361.87321254320807</v>
      </c>
      <c r="EK15" s="37">
        <f t="shared" ref="EK15" si="383">+EJ14*EJ12</f>
        <v>-375.05118253182019</v>
      </c>
      <c r="EL15" s="37">
        <f t="shared" ref="EL15" si="384">+EK14*EK12</f>
        <v>-388.67092709233697</v>
      </c>
      <c r="EM15" s="37">
        <f t="shared" ref="EM15" si="385">+EL14*EL12</f>
        <v>-402.74662817136044</v>
      </c>
      <c r="EN15" s="37">
        <f t="shared" ref="EN15" si="386">+EM14*EM12</f>
        <v>-417.29291174807975</v>
      </c>
      <c r="EO15" s="37">
        <f t="shared" ref="EO15" si="387">+EN14*EN12</f>
        <v>-432.32486152673215</v>
      </c>
      <c r="EP15" s="37">
        <f t="shared" ref="EP15" si="388">+EO14*EO12</f>
        <v>-447.85803304726835</v>
      </c>
      <c r="EQ15" s="37">
        <f t="shared" ref="EQ15" si="389">+EP14*EP12</f>
        <v>-463.90846822691532</v>
      </c>
      <c r="ER15" s="37">
        <f t="shared" ref="ER15" si="390">+EQ14*EQ12</f>
        <v>-480.49271034571626</v>
      </c>
      <c r="ES15" s="37">
        <f t="shared" ref="ES15" si="391">+ER14*ER12</f>
        <v>-497.62781948952113</v>
      </c>
      <c r="ET15" s="37">
        <f t="shared" ref="ET15" si="392">+ES14*ES12</f>
        <v>-515.33138846430882</v>
      </c>
      <c r="EU15" s="37">
        <f t="shared" ref="EU15" si="393">+ET14*ET12</f>
        <v>-533.62155919614224</v>
      </c>
      <c r="EV15" s="37">
        <f t="shared" ref="EV15" si="394">+EU14*EU12</f>
        <v>-552.51703963148861</v>
      </c>
      <c r="EW15" s="37">
        <f t="shared" ref="EW15" si="395">+EV14*EV12</f>
        <v>-572.03712115308463</v>
      </c>
      <c r="EX15" s="37">
        <f t="shared" ref="EX15" si="396">+EW14*EW12</f>
        <v>-592.20169652698166</v>
      </c>
      <c r="EY15" s="37">
        <f t="shared" ref="EY15" si="397">+EX14*EX12</f>
        <v>-613.03127839688159</v>
      </c>
      <c r="EZ15" s="37">
        <f t="shared" ref="EZ15" si="398">+EY14*EY12</f>
        <v>-634.54701834236039</v>
      </c>
      <c r="FA15" s="37">
        <f t="shared" ref="FA15" si="399">+EZ14*EZ12</f>
        <v>-656.77072651807498</v>
      </c>
      <c r="FB15" s="37">
        <f t="shared" ref="FB15" si="400">+FA14*FA12</f>
        <v>-679.72489189156988</v>
      </c>
      <c r="FC15" s="37">
        <f t="shared" ref="FC15" si="401">+FB14*FB12</f>
        <v>-703.43270309782861</v>
      </c>
      <c r="FD15" s="37">
        <f t="shared" ref="FD15" si="402">+FC14*FC12</f>
        <v>-727.91806992926547</v>
      </c>
      <c r="FE15" s="37">
        <f t="shared" ref="FE15" si="403">+FD14*FD12</f>
        <v>-753.20564548041546</v>
      </c>
      <c r="FF15" s="37">
        <f t="shared" ref="FF15" si="404">+FE14*FE12</f>
        <v>-779.32084896716526</v>
      </c>
      <c r="FG15" s="37">
        <f t="shared" ref="FG15" si="405">+FF14*FF12</f>
        <v>-806.28988924096438</v>
      </c>
      <c r="FH15" s="37">
        <f t="shared" ref="FH15" si="406">+FG14*FG12</f>
        <v>-834.13978901907319</v>
      </c>
      <c r="FI15" s="37">
        <f t="shared" ref="FI15" si="407">+FH14*FH12</f>
        <v>-862.89840985254284</v>
      </c>
      <c r="FJ15" s="37">
        <f t="shared" ref="FJ15" si="408">+FI14*FI12</f>
        <v>-892.59447785427449</v>
      </c>
      <c r="FK15" s="37">
        <f t="shared" ref="FK15" si="409">+FJ14*FJ12</f>
        <v>-923.25761021018116</v>
      </c>
      <c r="FL15" s="37">
        <f t="shared" ref="FL15" si="410">+FK14*FK12</f>
        <v>-954.91834249717067</v>
      </c>
      <c r="FM15" s="37">
        <f t="shared" ref="FM15" si="411">+FL14*FL12</f>
        <v>-987.60815683238354</v>
      </c>
      <c r="FN15" s="37">
        <f t="shared" ref="FN15" si="412">+FM14*FM12</f>
        <v>-1021.3595108788587</v>
      </c>
      <c r="FO15" s="37">
        <f t="shared" ref="FO15" si="413">+FN14*FN12</f>
        <v>-1056.2058677335583</v>
      </c>
      <c r="FP15" s="37">
        <f t="shared" ref="FP15" si="414">+FO14*FO12</f>
        <v>-1092.1817267244655</v>
      </c>
      <c r="FQ15" s="37">
        <f t="shared" ref="FQ15" si="415">+FP14*FP12</f>
        <v>-1129.3226551442781</v>
      </c>
      <c r="FR15" s="37">
        <f t="shared" ref="FR15" si="416">+FQ14*FQ12</f>
        <v>-1167.6653209490464</v>
      </c>
      <c r="FS15" s="37">
        <f t="shared" ref="FS15" si="417">+FR14*FR12</f>
        <v>-1207.2475264509665</v>
      </c>
      <c r="FT15" s="37">
        <f t="shared" ref="FT15" si="418">+FS14*FS12</f>
        <v>-1248.1082430354134</v>
      </c>
      <c r="FU15" s="37">
        <f t="shared" ref="FU15" si="419">+FT14*FT12</f>
        <v>-1290.287646933212</v>
      </c>
      <c r="FV15" s="37">
        <f t="shared" ref="FV15" si="420">+FU14*FU12</f>
        <v>-1333.8271560800792</v>
      </c>
      <c r="FW15" s="37">
        <f t="shared" ref="FW15" si="421">+FV14*FV12</f>
        <v>-1378.7694680961297</v>
      </c>
      <c r="FX15" s="37">
        <f t="shared" ref="FX15" si="422">+FW14*FW12</f>
        <v>-1425.1585994193349</v>
      </c>
      <c r="FY15" s="37">
        <f t="shared" ref="FY15" si="423">+FX14*FX12</f>
        <v>-1473.0399256278426</v>
      </c>
      <c r="FZ15" s="37">
        <f t="shared" ref="FZ15" si="424">+FY14*FY12</f>
        <v>-1522.4602229871243</v>
      </c>
      <c r="GA15" s="37">
        <f t="shared" ref="GA15" si="425">+FZ14*FZ12</f>
        <v>-1573.4677112589934</v>
      </c>
      <c r="GB15" s="37">
        <f t="shared" ref="GB15" si="426">+GA14*GA12</f>
        <v>-1626.1120978106635</v>
      </c>
      <c r="GC15" s="37">
        <f t="shared" ref="GC15" si="427">+GB14*GB12</f>
        <v>-1680.4446230631615</v>
      </c>
      <c r="GD15" s="37">
        <f t="shared" ref="GD15" si="428">+GC14*GC12</f>
        <v>-1736.5181073195981</v>
      </c>
      <c r="GE15" s="37">
        <f t="shared" ref="GE15" si="429">+GD14*GD12</f>
        <v>-1794.3869990150188</v>
      </c>
      <c r="GF15" s="37">
        <f t="shared" ref="GF15" si="430">+GE14*GE12</f>
        <v>-1854.1074244308186</v>
      </c>
      <c r="GG15" s="37">
        <f t="shared" ref="GG15" si="431">+GF14*GF12</f>
        <v>-1915.7372389179995</v>
      </c>
      <c r="GH15" s="37">
        <f t="shared" ref="GH15" si="432">+GG14*GG12</f>
        <v>-1979.3360796748809</v>
      </c>
      <c r="GI15" s="37">
        <f t="shared" ref="GI15" si="433">+GH14*GH12</f>
        <v>-2044.9654201262558</v>
      </c>
      <c r="GJ15" s="37">
        <f t="shared" ref="GJ15" si="434">+GI14*GI12</f>
        <v>-2112.6886259523944</v>
      </c>
      <c r="GK15" s="37">
        <f t="shared" ref="GK15" si="435">+GJ14*GJ12</f>
        <v>-2182.5710128177639</v>
      </c>
      <c r="GL15" s="37">
        <f t="shared" ref="GL15" si="436">+GK14*GK12</f>
        <v>-2254.6799058508304</v>
      </c>
      <c r="GM15" s="37">
        <f t="shared" ref="GM15" si="437">+GL14*GL12</f>
        <v>-2329.08470092786</v>
      </c>
      <c r="GN15" s="37">
        <f t="shared" ref="GN15" si="438">+GM14*GM12</f>
        <v>-2405.8569278152304</v>
      </c>
      <c r="GO15" s="37">
        <f t="shared" ref="GO15" si="439">+GN14*GN12</f>
        <v>-2485.0703152264127</v>
      </c>
      <c r="GP15" s="37">
        <f t="shared" ref="GP15" si="440">+GO14*GO12</f>
        <v>-2566.800857851465</v>
      </c>
      <c r="GQ15" s="37">
        <f t="shared" ref="GQ15" si="441">+GP14*GP12</f>
        <v>-2651.1268854186342</v>
      </c>
      <c r="GR15" s="37">
        <f t="shared" ref="GR15" si="442">+GQ14*GQ12</f>
        <v>-2738.1291338494507</v>
      </c>
      <c r="GS15" s="37">
        <f t="shared" ref="GS15" si="443">+GR14*GR12</f>
        <v>-2827.8908185705573</v>
      </c>
      <c r="GT15" s="37">
        <f t="shared" ref="GT15" si="444">+GS14*GS12</f>
        <v>-2920.4977100474093</v>
      </c>
      <c r="GU15" s="37">
        <f t="shared" ref="GU15" si="445">+GT14*GT12</f>
        <v>-3016.0382116069609</v>
      </c>
      <c r="GV15" s="37">
        <f t="shared" ref="GV15" si="446">+GU14*GU12</f>
        <v>-3114.6034396184623</v>
      </c>
      <c r="GW15" s="37">
        <f t="shared" ref="GW15" si="447">+GV14*GV12</f>
        <v>-3216.2873061035743</v>
      </c>
      <c r="GX15" s="37">
        <f t="shared" ref="GX15" si="448">+GW14*GW12</f>
        <v>-3321.1866038491712</v>
      </c>
      <c r="GY15" s="37">
        <f t="shared" ref="GY15" si="449">+GX14*GX12</f>
        <v>-3429.4010940983858</v>
      </c>
      <c r="GZ15" s="37">
        <f t="shared" ref="GZ15" si="450">+GY14*GY12</f>
        <v>-3541.0335968977515</v>
      </c>
      <c r="HA15" s="37">
        <f t="shared" ref="HA15" si="451">+GZ14*GZ12</f>
        <v>-3656.1900841806264</v>
      </c>
      <c r="HB15" s="37">
        <f t="shared" ref="HB15" si="452">+HA14*HA12</f>
        <v>-3774.9797756695066</v>
      </c>
      <c r="HC15" s="37">
        <f t="shared" ref="HC15" si="453">+HB14*HB12</f>
        <v>-3897.5152376823221</v>
      </c>
      <c r="HD15" s="37">
        <f t="shared" ref="HD15" si="454">+HC14*HC12</f>
        <v>-4023.9124849303766</v>
      </c>
      <c r="HE15" s="37">
        <f t="shared" ref="HE15" si="455">+HD14*HD12</f>
        <v>-4154.2910853982248</v>
      </c>
      <c r="HF15" s="37">
        <f t="shared" ref="HF15" si="456">+HE14*HE12</f>
        <v>-4288.774268398507</v>
      </c>
      <c r="HG15" s="37">
        <f t="shared" ref="HG15" si="457">+HF14*HF12</f>
        <v>-4427.4890358975645</v>
      </c>
      <c r="HH15" s="37">
        <f t="shared" ref="HH15" si="458">+HG14*HG12</f>
        <v>-4570.5662772105352</v>
      </c>
      <c r="HI15" s="37">
        <f t="shared" ref="HI15" si="459">+HH14*HH12</f>
        <v>-4718.1408871676167</v>
      </c>
      <c r="HJ15" s="37">
        <f t="shared" ref="HJ15" si="460">+HI14*HI12</f>
        <v>-4870.3518878562245</v>
      </c>
      <c r="HK15" s="37">
        <f t="shared" ref="HK15" si="461">+HJ14*HJ12</f>
        <v>-5027.3425540469634</v>
      </c>
      <c r="HL15" s="37">
        <f t="shared" ref="HL15" si="462">+HK14*HK12</f>
        <v>-5189.2605424145258</v>
      </c>
      <c r="HM15" s="37">
        <f t="shared" ref="HM15" si="463">+HL14*HL12</f>
        <v>-5356.2580246680373</v>
      </c>
      <c r="HN15" s="37">
        <f t="shared" ref="HN15" si="464">+HM14*HM12</f>
        <v>-5528.4918247087753</v>
      </c>
      <c r="HO15" s="37">
        <f t="shared" ref="HO15" si="465">+HN14*HN12</f>
        <v>-5706.123559936751</v>
      </c>
      <c r="HP15" s="37">
        <f t="shared" ref="HP15" si="466">+HO14*HO12</f>
        <v>-5889.3197868312991</v>
      </c>
      <c r="HQ15" s="37">
        <f t="shared" ref="HQ15" si="467">+HP14*HP12</f>
        <v>-6078.2521509346125</v>
      </c>
      <c r="HR15" s="37">
        <f t="shared" ref="HR15" si="468">+HQ14*HQ12</f>
        <v>-6273.097541370993</v>
      </c>
      <c r="HS15" s="37">
        <f t="shared" ref="HS15" si="469">+HR14*HR12</f>
        <v>-6474.0382500386322</v>
      </c>
      <c r="HT15" s="37">
        <f t="shared" ref="HT15" si="470">+HS14*HS12</f>
        <v>-6681.2621356148302</v>
      </c>
      <c r="HU15" s="37">
        <f t="shared" ref="HU15" si="471">+HT14*HT12</f>
        <v>-6894.9627925198147</v>
      </c>
      <c r="HV15" s="37">
        <f t="shared" ref="HV15" si="472">+HU14*HU12</f>
        <v>-7115.3397249886793</v>
      </c>
      <c r="HW15" s="37">
        <f t="shared" ref="HW15" si="473">+HV14*HV12</f>
        <v>-7342.5985264054762</v>
      </c>
      <c r="HX15" s="37">
        <f t="shared" ref="HX15" si="474">+HW14*HW12</f>
        <v>-7576.9510640581184</v>
      </c>
      <c r="HY15" s="37">
        <f t="shared" ref="HY15" si="475">+HX14*HX12</f>
        <v>-7818.6156694775509</v>
      </c>
      <c r="HZ15" s="37">
        <f t="shared" ref="HZ15" si="476">+HY14*HY12</f>
        <v>-8067.8173345295199</v>
      </c>
      <c r="IA15" s="37">
        <f t="shared" ref="IA15" si="477">+HZ14*HZ12</f>
        <v>-8324.7879134324012</v>
      </c>
      <c r="IB15" s="37">
        <f t="shared" ref="IB15" si="478">+IA14*IA12</f>
        <v>-8589.7663308797073</v>
      </c>
      <c r="IC15" s="37">
        <f t="shared" ref="IC15" si="479">+IB14*IB12</f>
        <v>-8862.9987964513221</v>
      </c>
    </row>
    <row r="16" spans="2:237">
      <c r="C16" t="s">
        <v>49</v>
      </c>
      <c r="D16">
        <v>7</v>
      </c>
      <c r="E16" s="37">
        <f>+$D$4*E10</f>
        <v>5.4924750000000007</v>
      </c>
      <c r="F16" s="37">
        <f t="shared" ref="F16:AT16" si="480">+$D$4*F10</f>
        <v>5.6572492500000005</v>
      </c>
      <c r="G16" s="37">
        <f t="shared" si="480"/>
        <v>5.8269667275000003</v>
      </c>
      <c r="H16" s="37">
        <f t="shared" si="480"/>
        <v>6.0017757293250007</v>
      </c>
      <c r="I16" s="37">
        <f t="shared" si="480"/>
        <v>6.1818290012047505</v>
      </c>
      <c r="J16" s="37">
        <f t="shared" si="480"/>
        <v>6.3672838712408932</v>
      </c>
      <c r="K16" s="37">
        <f t="shared" si="480"/>
        <v>6.5583023873781201</v>
      </c>
      <c r="L16" s="37">
        <f t="shared" si="480"/>
        <v>6.7550514589994641</v>
      </c>
      <c r="M16" s="37">
        <f t="shared" si="480"/>
        <v>6.9577030027694482</v>
      </c>
      <c r="N16" s="37">
        <f t="shared" si="480"/>
        <v>7.1664340928525325</v>
      </c>
      <c r="O16" s="37">
        <f t="shared" si="480"/>
        <v>7.3814271156381084</v>
      </c>
      <c r="P16" s="37">
        <f t="shared" si="480"/>
        <v>7.6028699291072517</v>
      </c>
      <c r="Q16" s="37">
        <f t="shared" si="480"/>
        <v>7.8309560269804699</v>
      </c>
      <c r="R16" s="37">
        <f t="shared" si="480"/>
        <v>8.0658847077898841</v>
      </c>
      <c r="S16" s="37">
        <f t="shared" si="480"/>
        <v>8.3078612490235813</v>
      </c>
      <c r="T16" s="37">
        <f t="shared" si="480"/>
        <v>8.5570970864942897</v>
      </c>
      <c r="U16" s="37">
        <f t="shared" si="480"/>
        <v>8.8138099990891181</v>
      </c>
      <c r="V16" s="37">
        <f t="shared" si="480"/>
        <v>9.0782242990617927</v>
      </c>
      <c r="W16" s="37">
        <f t="shared" si="480"/>
        <v>9.3505710280336469</v>
      </c>
      <c r="X16" s="37">
        <f t="shared" si="480"/>
        <v>9.6310881588746557</v>
      </c>
      <c r="Y16" s="37">
        <f t="shared" si="480"/>
        <v>9.9200208036408952</v>
      </c>
      <c r="Z16" s="37">
        <f t="shared" si="480"/>
        <v>10.217621427750123</v>
      </c>
      <c r="AA16" s="37">
        <f t="shared" si="480"/>
        <v>10.524150070582627</v>
      </c>
      <c r="AB16" s="37">
        <f t="shared" si="480"/>
        <v>10.839874572700104</v>
      </c>
      <c r="AC16" s="37">
        <f t="shared" si="480"/>
        <v>11.165070809881108</v>
      </c>
      <c r="AD16" s="37">
        <f t="shared" si="480"/>
        <v>11.500022934177542</v>
      </c>
      <c r="AE16" s="37">
        <f t="shared" si="480"/>
        <v>11.845023622202868</v>
      </c>
      <c r="AF16" s="37">
        <f t="shared" si="480"/>
        <v>12.200374330868954</v>
      </c>
      <c r="AG16" s="37">
        <f t="shared" si="480"/>
        <v>12.566385560795023</v>
      </c>
      <c r="AH16" s="37">
        <f t="shared" si="480"/>
        <v>12.943377127618874</v>
      </c>
      <c r="AI16" s="37">
        <f t="shared" si="480"/>
        <v>13.331678441447441</v>
      </c>
      <c r="AJ16" s="37">
        <f t="shared" si="480"/>
        <v>13.731628794690863</v>
      </c>
      <c r="AK16" s="37">
        <f t="shared" si="480"/>
        <v>14.143577658531591</v>
      </c>
      <c r="AL16" s="37">
        <f t="shared" si="480"/>
        <v>14.567884988287538</v>
      </c>
      <c r="AM16" s="37">
        <f t="shared" si="480"/>
        <v>15.004921537936164</v>
      </c>
      <c r="AN16" s="37">
        <f t="shared" si="480"/>
        <v>15.455069184074251</v>
      </c>
      <c r="AO16" s="37">
        <f t="shared" si="480"/>
        <v>15.918721259596479</v>
      </c>
      <c r="AP16" s="37">
        <f t="shared" si="480"/>
        <v>16.396282897384374</v>
      </c>
      <c r="AQ16" s="37">
        <f t="shared" si="480"/>
        <v>16.888171384305902</v>
      </c>
      <c r="AR16" s="37">
        <f t="shared" si="480"/>
        <v>17.394816525835079</v>
      </c>
      <c r="AS16" s="37">
        <f t="shared" si="480"/>
        <v>17.916661021610135</v>
      </c>
      <c r="AT16" s="37">
        <f t="shared" si="480"/>
        <v>18.454160852258436</v>
      </c>
      <c r="AU16" s="37">
        <f t="shared" ref="AU16:DF16" si="481">+$D$4*AU10</f>
        <v>19.007785677826192</v>
      </c>
      <c r="AV16" s="37">
        <f t="shared" si="481"/>
        <v>19.578019248160981</v>
      </c>
      <c r="AW16" s="37">
        <f t="shared" si="481"/>
        <v>20.165359825605808</v>
      </c>
      <c r="AX16" s="37">
        <f t="shared" si="481"/>
        <v>20.770320620373983</v>
      </c>
      <c r="AY16" s="37">
        <f t="shared" si="481"/>
        <v>21.393430238985204</v>
      </c>
      <c r="AZ16" s="37">
        <f t="shared" si="481"/>
        <v>22.035233146154763</v>
      </c>
      <c r="BA16" s="37">
        <f t="shared" si="481"/>
        <v>22.696290140539404</v>
      </c>
      <c r="BB16" s="37">
        <f t="shared" si="481"/>
        <v>23.377178844755587</v>
      </c>
      <c r="BC16" s="37">
        <f t="shared" si="481"/>
        <v>24.078494210098256</v>
      </c>
      <c r="BD16" s="37">
        <f t="shared" si="481"/>
        <v>24.800849036401203</v>
      </c>
      <c r="BE16" s="37">
        <f t="shared" si="481"/>
        <v>25.544874507493237</v>
      </c>
      <c r="BF16" s="37">
        <f t="shared" si="481"/>
        <v>26.311220742718035</v>
      </c>
      <c r="BG16" s="37">
        <f t="shared" si="481"/>
        <v>27.100557364999577</v>
      </c>
      <c r="BH16" s="37">
        <f t="shared" si="481"/>
        <v>27.913574085949563</v>
      </c>
      <c r="BI16" s="37">
        <f t="shared" si="481"/>
        <v>28.750981308528051</v>
      </c>
      <c r="BJ16" s="37">
        <f t="shared" si="481"/>
        <v>29.613510747783891</v>
      </c>
      <c r="BK16" s="37">
        <f t="shared" si="481"/>
        <v>30.501916070217408</v>
      </c>
      <c r="BL16" s="37">
        <f t="shared" si="481"/>
        <v>31.416973552323931</v>
      </c>
      <c r="BM16" s="37">
        <f t="shared" si="481"/>
        <v>32.359482758893648</v>
      </c>
      <c r="BN16" s="37">
        <f t="shared" si="481"/>
        <v>33.330267241660458</v>
      </c>
      <c r="BO16" s="37">
        <f t="shared" si="481"/>
        <v>34.33017525891028</v>
      </c>
      <c r="BP16" s="37">
        <f t="shared" si="481"/>
        <v>35.360080516677584</v>
      </c>
      <c r="BQ16" s="37">
        <f t="shared" si="481"/>
        <v>36.420882932177918</v>
      </c>
      <c r="BR16" s="37">
        <f t="shared" si="481"/>
        <v>37.513509420143258</v>
      </c>
      <c r="BS16" s="37">
        <f t="shared" si="481"/>
        <v>38.638914702747556</v>
      </c>
      <c r="BT16" s="37">
        <f t="shared" si="481"/>
        <v>39.798082143829987</v>
      </c>
      <c r="BU16" s="37">
        <f t="shared" si="481"/>
        <v>40.992024608144881</v>
      </c>
      <c r="BV16" s="37">
        <f t="shared" si="481"/>
        <v>42.221785346389225</v>
      </c>
      <c r="BW16" s="37">
        <f t="shared" si="481"/>
        <v>43.488438906780907</v>
      </c>
      <c r="BX16" s="37">
        <f t="shared" si="481"/>
        <v>44.793092073984333</v>
      </c>
      <c r="BY16" s="37">
        <f t="shared" si="481"/>
        <v>46.136884836203869</v>
      </c>
      <c r="BZ16" s="37">
        <f t="shared" si="481"/>
        <v>47.520991381289981</v>
      </c>
      <c r="CA16" s="37">
        <f t="shared" si="481"/>
        <v>48.946621122728686</v>
      </c>
      <c r="CB16" s="37">
        <f t="shared" si="481"/>
        <v>50.415019756410544</v>
      </c>
      <c r="CC16" s="37">
        <f t="shared" si="481"/>
        <v>51.927470349102862</v>
      </c>
      <c r="CD16" s="37">
        <f t="shared" si="481"/>
        <v>53.485294459575954</v>
      </c>
      <c r="CE16" s="37">
        <f t="shared" si="481"/>
        <v>55.089853293363234</v>
      </c>
      <c r="CF16" s="37">
        <f t="shared" si="481"/>
        <v>56.742548892164137</v>
      </c>
      <c r="CG16" s="37">
        <f t="shared" si="481"/>
        <v>58.444825358929052</v>
      </c>
      <c r="CH16" s="37">
        <f t="shared" si="481"/>
        <v>60.198170119696925</v>
      </c>
      <c r="CI16" s="37">
        <f t="shared" si="481"/>
        <v>62.004115223287833</v>
      </c>
      <c r="CJ16" s="37">
        <f t="shared" si="481"/>
        <v>63.864238679986471</v>
      </c>
      <c r="CK16" s="37">
        <f t="shared" si="481"/>
        <v>65.780165840386061</v>
      </c>
      <c r="CL16" s="37">
        <f t="shared" si="481"/>
        <v>67.753570815597655</v>
      </c>
      <c r="CM16" s="37">
        <f t="shared" si="481"/>
        <v>69.786177940065585</v>
      </c>
      <c r="CN16" s="37">
        <f t="shared" si="481"/>
        <v>71.879763278267546</v>
      </c>
      <c r="CO16" s="37">
        <f t="shared" si="481"/>
        <v>74.036156176615577</v>
      </c>
      <c r="CP16" s="37">
        <f t="shared" si="481"/>
        <v>76.257240861914042</v>
      </c>
      <c r="CQ16" s="37">
        <f t="shared" si="481"/>
        <v>78.544958087771477</v>
      </c>
      <c r="CR16" s="37">
        <f t="shared" si="481"/>
        <v>80.901306830404621</v>
      </c>
      <c r="CS16" s="37">
        <f t="shared" si="481"/>
        <v>83.328346035316756</v>
      </c>
      <c r="CT16" s="37">
        <f t="shared" si="481"/>
        <v>85.828196416376258</v>
      </c>
      <c r="CU16" s="37">
        <f t="shared" si="481"/>
        <v>88.403042308867555</v>
      </c>
      <c r="CV16" s="37">
        <f t="shared" si="481"/>
        <v>91.055133578133578</v>
      </c>
      <c r="CW16" s="37">
        <f t="shared" si="481"/>
        <v>93.786787585477597</v>
      </c>
      <c r="CX16" s="37">
        <f t="shared" si="481"/>
        <v>96.600391213041917</v>
      </c>
      <c r="CY16" s="37">
        <f t="shared" si="481"/>
        <v>99.498402949433185</v>
      </c>
      <c r="CZ16" s="37">
        <f t="shared" si="481"/>
        <v>102.48335503791618</v>
      </c>
      <c r="DA16" s="37">
        <f t="shared" si="481"/>
        <v>105.55785568905367</v>
      </c>
      <c r="DB16" s="37">
        <f t="shared" si="481"/>
        <v>108.7245913597253</v>
      </c>
      <c r="DC16" s="37">
        <f t="shared" si="481"/>
        <v>111.98632910051704</v>
      </c>
      <c r="DD16" s="37">
        <f t="shared" si="481"/>
        <v>115.34591897353255</v>
      </c>
      <c r="DE16" s="37">
        <f t="shared" si="481"/>
        <v>118.80629654273854</v>
      </c>
      <c r="DF16" s="37">
        <f t="shared" si="481"/>
        <v>122.3704854390207</v>
      </c>
      <c r="DG16" s="37">
        <f t="shared" ref="DG16:FR16" si="482">+$D$4*DG10</f>
        <v>126.04160000219132</v>
      </c>
      <c r="DH16" s="37">
        <f t="shared" si="482"/>
        <v>129.82284800225705</v>
      </c>
      <c r="DI16" s="37">
        <f t="shared" si="482"/>
        <v>133.71753344232476</v>
      </c>
      <c r="DJ16" s="37">
        <f t="shared" si="482"/>
        <v>137.72905944559452</v>
      </c>
      <c r="DK16" s="37">
        <f t="shared" si="482"/>
        <v>141.86093122896236</v>
      </c>
      <c r="DL16" s="37">
        <f t="shared" si="482"/>
        <v>146.11675916583124</v>
      </c>
      <c r="DM16" s="37">
        <f t="shared" si="482"/>
        <v>150.50026194080618</v>
      </c>
      <c r="DN16" s="37">
        <f t="shared" si="482"/>
        <v>155.01526979903036</v>
      </c>
      <c r="DO16" s="37">
        <f t="shared" si="482"/>
        <v>159.66572789300128</v>
      </c>
      <c r="DP16" s="37">
        <f t="shared" si="482"/>
        <v>164.45569972979132</v>
      </c>
      <c r="DQ16" s="37">
        <f t="shared" si="482"/>
        <v>169.38937072168505</v>
      </c>
      <c r="DR16" s="37">
        <f t="shared" si="482"/>
        <v>174.47105184333563</v>
      </c>
      <c r="DS16" s="37">
        <f t="shared" si="482"/>
        <v>179.70518339863568</v>
      </c>
      <c r="DT16" s="37">
        <f t="shared" si="482"/>
        <v>185.09633890059476</v>
      </c>
      <c r="DU16" s="37">
        <f t="shared" si="482"/>
        <v>190.64922906761262</v>
      </c>
      <c r="DV16" s="37">
        <f t="shared" si="482"/>
        <v>196.36870593964099</v>
      </c>
      <c r="DW16" s="37">
        <f t="shared" si="482"/>
        <v>202.25976711783022</v>
      </c>
      <c r="DX16" s="37">
        <f t="shared" si="482"/>
        <v>208.32756013136515</v>
      </c>
      <c r="DY16" s="37">
        <f t="shared" si="482"/>
        <v>214.57738693530609</v>
      </c>
      <c r="DZ16" s="37">
        <f t="shared" si="482"/>
        <v>221.01470854336532</v>
      </c>
      <c r="EA16" s="37">
        <f t="shared" si="482"/>
        <v>227.64514979966626</v>
      </c>
      <c r="EB16" s="37">
        <f t="shared" si="482"/>
        <v>234.47450429365628</v>
      </c>
      <c r="EC16" s="37">
        <f t="shared" si="482"/>
        <v>241.50873942246596</v>
      </c>
      <c r="ED16" s="37">
        <f t="shared" si="482"/>
        <v>248.75400160513993</v>
      </c>
      <c r="EE16" s="37">
        <f t="shared" si="482"/>
        <v>256.21662165329411</v>
      </c>
      <c r="EF16" s="37">
        <f t="shared" si="482"/>
        <v>263.903120302893</v>
      </c>
      <c r="EG16" s="37">
        <f t="shared" si="482"/>
        <v>271.82021391197981</v>
      </c>
      <c r="EH16" s="37">
        <f t="shared" si="482"/>
        <v>279.9748203293392</v>
      </c>
      <c r="EI16" s="37">
        <f t="shared" si="482"/>
        <v>288.37406493921935</v>
      </c>
      <c r="EJ16" s="37">
        <f t="shared" si="482"/>
        <v>297.02528688739596</v>
      </c>
      <c r="EK16" s="37">
        <f t="shared" si="482"/>
        <v>305.93604549401783</v>
      </c>
      <c r="EL16" s="37">
        <f t="shared" si="482"/>
        <v>315.1141268588384</v>
      </c>
      <c r="EM16" s="37">
        <f t="shared" si="482"/>
        <v>324.56755066460357</v>
      </c>
      <c r="EN16" s="37">
        <f t="shared" si="482"/>
        <v>334.3045771845417</v>
      </c>
      <c r="EO16" s="37">
        <f t="shared" si="482"/>
        <v>344.33371450007797</v>
      </c>
      <c r="EP16" s="37">
        <f t="shared" si="482"/>
        <v>354.66372593508027</v>
      </c>
      <c r="EQ16" s="37">
        <f t="shared" si="482"/>
        <v>365.30363771313273</v>
      </c>
      <c r="ER16" s="37">
        <f t="shared" si="482"/>
        <v>376.2627468445267</v>
      </c>
      <c r="ES16" s="37">
        <f t="shared" si="482"/>
        <v>387.55062924986254</v>
      </c>
      <c r="ET16" s="37">
        <f t="shared" si="482"/>
        <v>399.17714812735841</v>
      </c>
      <c r="EU16" s="37">
        <f t="shared" si="482"/>
        <v>411.15246257117917</v>
      </c>
      <c r="EV16" s="37">
        <f t="shared" si="482"/>
        <v>423.4870364483146</v>
      </c>
      <c r="EW16" s="37">
        <f t="shared" si="482"/>
        <v>436.19164754176404</v>
      </c>
      <c r="EX16" s="37">
        <f t="shared" si="482"/>
        <v>449.27739696801694</v>
      </c>
      <c r="EY16" s="37">
        <f t="shared" si="482"/>
        <v>462.75571887705746</v>
      </c>
      <c r="EZ16" s="37">
        <f t="shared" si="482"/>
        <v>476.63839044336919</v>
      </c>
      <c r="FA16" s="37">
        <f t="shared" si="482"/>
        <v>490.93754215667036</v>
      </c>
      <c r="FB16" s="37">
        <f t="shared" si="482"/>
        <v>505.66566842137047</v>
      </c>
      <c r="FC16" s="37">
        <f t="shared" si="482"/>
        <v>520.8356384740116</v>
      </c>
      <c r="FD16" s="37">
        <f t="shared" si="482"/>
        <v>536.46070762823194</v>
      </c>
      <c r="FE16" s="37">
        <f t="shared" si="482"/>
        <v>552.55452885707894</v>
      </c>
      <c r="FF16" s="37">
        <f t="shared" si="482"/>
        <v>569.13116472279125</v>
      </c>
      <c r="FG16" s="37">
        <f t="shared" si="482"/>
        <v>586.20509966447503</v>
      </c>
      <c r="FH16" s="37">
        <f t="shared" si="482"/>
        <v>603.79125265440928</v>
      </c>
      <c r="FI16" s="37">
        <f t="shared" si="482"/>
        <v>621.90499023404163</v>
      </c>
      <c r="FJ16" s="37">
        <f t="shared" si="482"/>
        <v>640.56213994106292</v>
      </c>
      <c r="FK16" s="37">
        <f t="shared" si="482"/>
        <v>659.77900413929478</v>
      </c>
      <c r="FL16" s="37">
        <f t="shared" si="482"/>
        <v>679.57237426347365</v>
      </c>
      <c r="FM16" s="37">
        <f t="shared" si="482"/>
        <v>699.95954549137787</v>
      </c>
      <c r="FN16" s="37">
        <f t="shared" si="482"/>
        <v>720.95833185611912</v>
      </c>
      <c r="FO16" s="37">
        <f t="shared" si="482"/>
        <v>742.58708181180282</v>
      </c>
      <c r="FP16" s="37">
        <f t="shared" si="482"/>
        <v>764.8646942661569</v>
      </c>
      <c r="FQ16" s="37">
        <f t="shared" si="482"/>
        <v>787.81063509414162</v>
      </c>
      <c r="FR16" s="37">
        <f t="shared" si="482"/>
        <v>811.44495414696587</v>
      </c>
      <c r="FS16" s="37">
        <f t="shared" ref="FS16:IC16" si="483">+$D$4*FS10</f>
        <v>835.78830277137479</v>
      </c>
      <c r="FT16" s="37">
        <f t="shared" si="483"/>
        <v>860.86195185451606</v>
      </c>
      <c r="FU16" s="37">
        <f t="shared" si="483"/>
        <v>886.68781041015154</v>
      </c>
      <c r="FV16" s="37">
        <f t="shared" si="483"/>
        <v>913.28844472245623</v>
      </c>
      <c r="FW16" s="37">
        <f t="shared" si="483"/>
        <v>940.68709806412994</v>
      </c>
      <c r="FX16" s="37">
        <f t="shared" si="483"/>
        <v>968.90771100605389</v>
      </c>
      <c r="FY16" s="37">
        <f t="shared" si="483"/>
        <v>997.97494233623547</v>
      </c>
      <c r="FZ16" s="37">
        <f t="shared" si="483"/>
        <v>1027.9141906063226</v>
      </c>
      <c r="GA16" s="37">
        <f t="shared" si="483"/>
        <v>1058.7516163245123</v>
      </c>
      <c r="GB16" s="37">
        <f t="shared" si="483"/>
        <v>1090.5141648142476</v>
      </c>
      <c r="GC16" s="37">
        <f t="shared" si="483"/>
        <v>1123.229589758675</v>
      </c>
      <c r="GD16" s="37">
        <f t="shared" si="483"/>
        <v>1156.9264774514354</v>
      </c>
      <c r="GE16" s="37">
        <f t="shared" si="483"/>
        <v>1191.6342717749783</v>
      </c>
      <c r="GF16" s="37">
        <f t="shared" si="483"/>
        <v>1227.3832999282276</v>
      </c>
      <c r="GG16" s="37">
        <f t="shared" si="483"/>
        <v>1264.2047989260745</v>
      </c>
      <c r="GH16" s="37">
        <f t="shared" si="483"/>
        <v>1302.1309428938569</v>
      </c>
      <c r="GI16" s="37">
        <f t="shared" si="483"/>
        <v>1341.1948711806726</v>
      </c>
      <c r="GJ16" s="37">
        <f t="shared" si="483"/>
        <v>1381.430717316093</v>
      </c>
      <c r="GK16" s="37">
        <f t="shared" si="483"/>
        <v>1422.8736388355758</v>
      </c>
      <c r="GL16" s="37">
        <f t="shared" si="483"/>
        <v>1465.5598480006431</v>
      </c>
      <c r="GM16" s="37">
        <f t="shared" si="483"/>
        <v>1509.5266434406624</v>
      </c>
      <c r="GN16" s="37">
        <f t="shared" si="483"/>
        <v>1554.8124427438825</v>
      </c>
      <c r="GO16" s="37">
        <f t="shared" si="483"/>
        <v>1601.4568160261988</v>
      </c>
      <c r="GP16" s="37">
        <f t="shared" si="483"/>
        <v>1649.5005205069847</v>
      </c>
      <c r="GQ16" s="37">
        <f t="shared" si="483"/>
        <v>1698.9855361221944</v>
      </c>
      <c r="GR16" s="37">
        <f t="shared" si="483"/>
        <v>1749.9551022058604</v>
      </c>
      <c r="GS16" s="37">
        <f t="shared" si="483"/>
        <v>1802.4537552720362</v>
      </c>
      <c r="GT16" s="37">
        <f t="shared" si="483"/>
        <v>1856.5273679301972</v>
      </c>
      <c r="GU16" s="37">
        <f t="shared" si="483"/>
        <v>1912.2231889681034</v>
      </c>
      <c r="GV16" s="37">
        <f t="shared" si="483"/>
        <v>1969.5898846371465</v>
      </c>
      <c r="GW16" s="37">
        <f t="shared" si="483"/>
        <v>2028.6775811762609</v>
      </c>
      <c r="GX16" s="37">
        <f t="shared" si="483"/>
        <v>2089.5379086115486</v>
      </c>
      <c r="GY16" s="37">
        <f t="shared" si="483"/>
        <v>2152.2240458698952</v>
      </c>
      <c r="GZ16" s="37">
        <f t="shared" si="483"/>
        <v>2216.7907672459919</v>
      </c>
      <c r="HA16" s="37">
        <f t="shared" si="483"/>
        <v>2283.2944902633717</v>
      </c>
      <c r="HB16" s="37">
        <f t="shared" si="483"/>
        <v>2351.7933249712728</v>
      </c>
      <c r="HC16" s="37">
        <f t="shared" si="483"/>
        <v>2422.3471247204111</v>
      </c>
      <c r="HD16" s="37">
        <f t="shared" si="483"/>
        <v>2495.0175384620234</v>
      </c>
      <c r="HE16" s="37">
        <f t="shared" si="483"/>
        <v>2569.8680646158846</v>
      </c>
      <c r="HF16" s="37">
        <f t="shared" si="483"/>
        <v>2646.964106554361</v>
      </c>
      <c r="HG16" s="37">
        <f t="shared" si="483"/>
        <v>2726.3730297509919</v>
      </c>
      <c r="HH16" s="37">
        <f t="shared" si="483"/>
        <v>2808.1642206435222</v>
      </c>
      <c r="HI16" s="37">
        <f t="shared" si="483"/>
        <v>2892.4091472628279</v>
      </c>
      <c r="HJ16" s="37">
        <f t="shared" si="483"/>
        <v>2979.1814216807124</v>
      </c>
      <c r="HK16" s="37">
        <f t="shared" si="483"/>
        <v>3068.5568643311344</v>
      </c>
      <c r="HL16" s="37">
        <f t="shared" si="483"/>
        <v>3160.6135702610682</v>
      </c>
      <c r="HM16" s="37">
        <f t="shared" si="483"/>
        <v>3255.4319773689003</v>
      </c>
      <c r="HN16" s="37">
        <f t="shared" si="483"/>
        <v>3353.0949366899677</v>
      </c>
      <c r="HO16" s="37">
        <f t="shared" si="483"/>
        <v>3453.6877847906662</v>
      </c>
      <c r="HP16" s="37">
        <f t="shared" si="483"/>
        <v>3557.2984183343865</v>
      </c>
      <c r="HQ16" s="37">
        <f t="shared" si="483"/>
        <v>3664.0173708844181</v>
      </c>
      <c r="HR16" s="37">
        <f t="shared" si="483"/>
        <v>3773.9378920109507</v>
      </c>
      <c r="HS16" s="37">
        <f t="shared" si="483"/>
        <v>3887.1560287712791</v>
      </c>
      <c r="HT16" s="37">
        <f t="shared" si="483"/>
        <v>4003.7707096344175</v>
      </c>
      <c r="HU16" s="37">
        <f t="shared" si="483"/>
        <v>4123.8838309234498</v>
      </c>
      <c r="HV16" s="37">
        <f t="shared" si="483"/>
        <v>4247.6003458511532</v>
      </c>
      <c r="HW16" s="37">
        <f t="shared" si="483"/>
        <v>4375.0283562266877</v>
      </c>
      <c r="HX16" s="37">
        <f t="shared" si="483"/>
        <v>4506.2792069134875</v>
      </c>
      <c r="HY16" s="37">
        <f t="shared" si="483"/>
        <v>4641.4675831208924</v>
      </c>
      <c r="HZ16" s="37">
        <f t="shared" si="483"/>
        <v>4780.7116106145195</v>
      </c>
      <c r="IA16" s="37">
        <f t="shared" si="483"/>
        <v>4924.1329589329553</v>
      </c>
      <c r="IB16" s="37">
        <f t="shared" si="483"/>
        <v>5071.8569477009441</v>
      </c>
      <c r="IC16" s="37">
        <f t="shared" si="483"/>
        <v>5224.012656131973</v>
      </c>
    </row>
    <row r="18" spans="2:237">
      <c r="C18" t="s">
        <v>50</v>
      </c>
      <c r="D18" s="31">
        <v>0</v>
      </c>
      <c r="E18" s="30">
        <f>-E11/E10</f>
        <v>2.0595223464831454E-3</v>
      </c>
      <c r="F18" s="30">
        <f>-F11/F10</f>
        <v>2.7676823237017534E-3</v>
      </c>
      <c r="G18" s="30">
        <f t="shared" ref="G18:AT18" si="484">-G11/G10</f>
        <v>3.4689669613357163E-3</v>
      </c>
      <c r="H18" s="30">
        <f t="shared" si="484"/>
        <v>4.1634430102547894E-3</v>
      </c>
      <c r="I18" s="30">
        <f t="shared" si="484"/>
        <v>4.8511765732620234E-3</v>
      </c>
      <c r="J18" s="30">
        <f t="shared" si="484"/>
        <v>5.5322331113856951E-3</v>
      </c>
      <c r="K18" s="30">
        <f t="shared" si="484"/>
        <v>6.2066774501101079E-3</v>
      </c>
      <c r="L18" s="30">
        <f t="shared" si="484"/>
        <v>6.874573785545934E-3</v>
      </c>
      <c r="M18" s="30">
        <f t="shared" si="484"/>
        <v>7.5359856905406345E-3</v>
      </c>
      <c r="N18" s="30">
        <f t="shared" si="484"/>
        <v>8.1909761207295591E-3</v>
      </c>
      <c r="O18" s="30">
        <f t="shared" si="484"/>
        <v>8.8396074205283007E-3</v>
      </c>
      <c r="P18" s="30">
        <f t="shared" si="484"/>
        <v>9.481941329066863E-3</v>
      </c>
      <c r="Q18" s="30">
        <f t="shared" si="484"/>
        <v>1.0118038986066216E-2</v>
      </c>
      <c r="R18" s="30">
        <f t="shared" si="484"/>
        <v>1.0747960937657803E-2</v>
      </c>
      <c r="S18" s="30">
        <f t="shared" si="484"/>
        <v>1.1371767142146567E-2</v>
      </c>
      <c r="T18" s="30">
        <f t="shared" si="484"/>
        <v>1.1989516975717962E-2</v>
      </c>
      <c r="U18" s="30">
        <f t="shared" si="484"/>
        <v>1.260126923808963E-2</v>
      </c>
      <c r="V18" s="30">
        <f t="shared" si="484"/>
        <v>1.3207082158108181E-2</v>
      </c>
      <c r="W18" s="30">
        <f t="shared" si="484"/>
        <v>1.3807013399291596E-2</v>
      </c>
      <c r="X18" s="30">
        <f t="shared" si="484"/>
        <v>1.440112006531789E-2</v>
      </c>
      <c r="Y18" s="30">
        <f t="shared" si="484"/>
        <v>1.4989458705460434E-2</v>
      </c>
      <c r="Z18" s="30">
        <f t="shared" si="484"/>
        <v>1.5572085319970529E-2</v>
      </c>
      <c r="AA18" s="30">
        <f t="shared" si="484"/>
        <v>1.614905536540771E-2</v>
      </c>
      <c r="AB18" s="30">
        <f t="shared" si="484"/>
        <v>1.672042375991831E-2</v>
      </c>
      <c r="AC18" s="30">
        <f t="shared" si="484"/>
        <v>1.7286244888462796E-2</v>
      </c>
      <c r="AD18" s="30">
        <f t="shared" si="484"/>
        <v>1.7846572607992283E-2</v>
      </c>
      <c r="AE18" s="30">
        <f t="shared" si="484"/>
        <v>1.8401460252574883E-2</v>
      </c>
      <c r="AF18" s="30">
        <f t="shared" si="484"/>
        <v>1.8950960638472215E-2</v>
      </c>
      <c r="AG18" s="30">
        <f t="shared" si="484"/>
        <v>1.949512606916666E-2</v>
      </c>
      <c r="AH18" s="30">
        <f t="shared" si="484"/>
        <v>2.0034008340339797E-2</v>
      </c>
      <c r="AI18" s="30">
        <f t="shared" si="484"/>
        <v>2.0567658744802517E-2</v>
      </c>
      <c r="AJ18" s="30">
        <f t="shared" si="484"/>
        <v>2.1096128077377249E-2</v>
      </c>
      <c r="AK18" s="30">
        <f t="shared" si="484"/>
        <v>2.1619466639732812E-2</v>
      </c>
      <c r="AL18" s="30">
        <f t="shared" si="484"/>
        <v>2.21377242451723E-2</v>
      </c>
      <c r="AM18" s="30">
        <f t="shared" si="484"/>
        <v>2.2650950223374509E-2</v>
      </c>
      <c r="AN18" s="30">
        <f t="shared" si="484"/>
        <v>2.3159193425089319E-2</v>
      </c>
      <c r="AO18" s="30">
        <f t="shared" si="484"/>
        <v>2.3662502226787483E-2</v>
      </c>
      <c r="AP18" s="30">
        <f t="shared" si="484"/>
        <v>2.4160924535265277E-2</v>
      </c>
      <c r="AQ18" s="30">
        <f t="shared" si="484"/>
        <v>2.4654507792204447E-2</v>
      </c>
      <c r="AR18" s="30">
        <f t="shared" si="484"/>
        <v>2.5143298978687896E-2</v>
      </c>
      <c r="AS18" s="30">
        <f t="shared" si="484"/>
        <v>2.5627344619671515E-2</v>
      </c>
      <c r="AT18" s="30">
        <f t="shared" si="484"/>
        <v>2.6106690788412563E-2</v>
      </c>
      <c r="AU18" s="30">
        <f t="shared" ref="AU18:DF18" si="485">-AU11/AU10</f>
        <v>2.6581383110855162E-2</v>
      </c>
      <c r="AV18" s="30">
        <f t="shared" si="485"/>
        <v>2.7051466769973075E-2</v>
      </c>
      <c r="AW18" s="30">
        <f t="shared" si="485"/>
        <v>2.7516986510070424E-2</v>
      </c>
      <c r="AX18" s="30">
        <f t="shared" si="485"/>
        <v>2.7977986641040609E-2</v>
      </c>
      <c r="AY18" s="30">
        <f t="shared" si="485"/>
        <v>2.8434511042583904E-2</v>
      </c>
      <c r="AZ18" s="30">
        <f t="shared" si="485"/>
        <v>2.888660316838406E-2</v>
      </c>
      <c r="BA18" s="30">
        <f t="shared" si="485"/>
        <v>2.933430605024441E-2</v>
      </c>
      <c r="BB18" s="30">
        <f t="shared" si="485"/>
        <v>2.9777662302183788E-2</v>
      </c>
      <c r="BC18" s="30">
        <f t="shared" si="485"/>
        <v>3.0216714124492682E-2</v>
      </c>
      <c r="BD18" s="30">
        <f t="shared" si="485"/>
        <v>3.0651503307750034E-2</v>
      </c>
      <c r="BE18" s="30">
        <f t="shared" si="485"/>
        <v>3.1082071236801005E-2</v>
      </c>
      <c r="BF18" s="30">
        <f t="shared" si="485"/>
        <v>3.150845889469614E-2</v>
      </c>
      <c r="BG18" s="30">
        <f t="shared" si="485"/>
        <v>3.1930706866592294E-2</v>
      </c>
      <c r="BH18" s="30">
        <f t="shared" si="485"/>
        <v>3.2348855343615673E-2</v>
      </c>
      <c r="BI18" s="30">
        <f t="shared" si="485"/>
        <v>3.2762944126687364E-2</v>
      </c>
      <c r="BJ18" s="30">
        <f t="shared" si="485"/>
        <v>3.3173012630311756E-2</v>
      </c>
      <c r="BK18" s="30">
        <f t="shared" si="485"/>
        <v>3.3579099886328151E-2</v>
      </c>
      <c r="BL18" s="30">
        <f t="shared" si="485"/>
        <v>3.3981244547625938E-2</v>
      </c>
      <c r="BM18" s="30">
        <f t="shared" si="485"/>
        <v>3.4379484891823742E-2</v>
      </c>
      <c r="BN18" s="30">
        <f t="shared" si="485"/>
        <v>3.477385882491283E-2</v>
      </c>
      <c r="BO18" s="30">
        <f t="shared" si="485"/>
        <v>3.5164403884865129E-2</v>
      </c>
      <c r="BP18" s="30">
        <f t="shared" si="485"/>
        <v>3.5551157245206251E-2</v>
      </c>
      <c r="BQ18" s="30">
        <f t="shared" si="485"/>
        <v>3.5934155718553761E-2</v>
      </c>
      <c r="BR18" s="30">
        <f t="shared" si="485"/>
        <v>3.63134357601212E-2</v>
      </c>
      <c r="BS18" s="30">
        <f t="shared" si="485"/>
        <v>3.668903347118798E-2</v>
      </c>
      <c r="BT18" s="30">
        <f t="shared" si="485"/>
        <v>3.7060984602535672E-2</v>
      </c>
      <c r="BU18" s="30">
        <f t="shared" si="485"/>
        <v>3.7429324557850863E-2</v>
      </c>
      <c r="BV18" s="30">
        <f t="shared" si="485"/>
        <v>3.7794088397095027E-2</v>
      </c>
      <c r="BW18" s="30">
        <f t="shared" si="485"/>
        <v>3.815531083984168E-2</v>
      </c>
      <c r="BX18" s="30">
        <f t="shared" si="485"/>
        <v>3.851302626858108E-2</v>
      </c>
      <c r="BY18" s="30">
        <f t="shared" si="485"/>
        <v>3.8867268731992914E-2</v>
      </c>
      <c r="BZ18" s="30">
        <f t="shared" si="485"/>
        <v>3.9218071948187154E-2</v>
      </c>
      <c r="CA18" s="30">
        <f t="shared" si="485"/>
        <v>3.9565469307913492E-2</v>
      </c>
      <c r="CB18" s="30">
        <f t="shared" si="485"/>
        <v>3.9909493877739573E-2</v>
      </c>
      <c r="CC18" s="30">
        <f t="shared" si="485"/>
        <v>4.025017840319841E-2</v>
      </c>
      <c r="CD18" s="30">
        <f t="shared" si="485"/>
        <v>4.0587555311905221E-2</v>
      </c>
      <c r="CE18" s="30">
        <f t="shared" si="485"/>
        <v>4.0921656716644009E-2</v>
      </c>
      <c r="CF18" s="30">
        <f t="shared" si="485"/>
        <v>4.125251441842416E-2</v>
      </c>
      <c r="CG18" s="30">
        <f t="shared" si="485"/>
        <v>4.1580159909507419E-2</v>
      </c>
      <c r="CH18" s="30">
        <f t="shared" si="485"/>
        <v>4.1904624376405408E-2</v>
      </c>
      <c r="CI18" s="30">
        <f t="shared" si="485"/>
        <v>4.2225938702848076E-2</v>
      </c>
      <c r="CJ18" s="30">
        <f t="shared" si="485"/>
        <v>4.2544133472723338E-2</v>
      </c>
      <c r="CK18" s="30">
        <f t="shared" si="485"/>
        <v>4.2859238972988156E-2</v>
      </c>
      <c r="CL18" s="30">
        <f t="shared" si="485"/>
        <v>4.3171285196551383E-2</v>
      </c>
      <c r="CM18" s="30">
        <f t="shared" si="485"/>
        <v>4.3480301845128549E-2</v>
      </c>
      <c r="CN18" s="30">
        <f t="shared" si="485"/>
        <v>4.378631833206905E-2</v>
      </c>
      <c r="CO18" s="30">
        <f t="shared" si="485"/>
        <v>4.4089363785155752E-2</v>
      </c>
      <c r="CP18" s="30">
        <f t="shared" si="485"/>
        <v>4.4389467049377546E-2</v>
      </c>
      <c r="CQ18" s="30">
        <f t="shared" si="485"/>
        <v>4.468665668967485E-2</v>
      </c>
      <c r="CR18" s="30">
        <f t="shared" si="485"/>
        <v>4.4980960993658593E-2</v>
      </c>
      <c r="CS18" s="30">
        <f t="shared" si="485"/>
        <v>4.5272407974302681E-2</v>
      </c>
      <c r="CT18" s="30">
        <f t="shared" si="485"/>
        <v>4.5561025372610434E-2</v>
      </c>
      <c r="CU18" s="30">
        <f t="shared" si="485"/>
        <v>4.5846840660254989E-2</v>
      </c>
      <c r="CV18" s="30">
        <f t="shared" si="485"/>
        <v>4.6129881042194246E-2</v>
      </c>
      <c r="CW18" s="30">
        <f t="shared" si="485"/>
        <v>4.641017345926033E-2</v>
      </c>
      <c r="CX18" s="30">
        <f t="shared" si="485"/>
        <v>4.668774459072382E-2</v>
      </c>
      <c r="CY18" s="30">
        <f t="shared" si="485"/>
        <v>4.6962620856833295E-2</v>
      </c>
      <c r="CZ18" s="30">
        <f t="shared" si="485"/>
        <v>4.7234828421330061E-2</v>
      </c>
      <c r="DA18" s="30">
        <f t="shared" si="485"/>
        <v>4.7504393193938503E-2</v>
      </c>
      <c r="DB18" s="30">
        <f t="shared" si="485"/>
        <v>4.7771340832832312E-2</v>
      </c>
      <c r="DC18" s="30">
        <f t="shared" si="485"/>
        <v>4.8035696747076653E-2</v>
      </c>
      <c r="DD18" s="30">
        <f t="shared" si="485"/>
        <v>4.8297486099046785E-2</v>
      </c>
      <c r="DE18" s="30">
        <f t="shared" si="485"/>
        <v>4.855673380682303E-2</v>
      </c>
      <c r="DF18" s="30">
        <f t="shared" si="485"/>
        <v>4.8813464546562615E-2</v>
      </c>
      <c r="DG18" s="30">
        <f t="shared" ref="DG18:FR18" si="486">-DG11/DG10</f>
        <v>4.9067702754848418E-2</v>
      </c>
      <c r="DH18" s="30">
        <f t="shared" si="486"/>
        <v>4.9319472631014931E-2</v>
      </c>
      <c r="DI18" s="30">
        <f t="shared" si="486"/>
        <v>4.9568798139451677E-2</v>
      </c>
      <c r="DJ18" s="30">
        <f t="shared" si="486"/>
        <v>4.9815703011884184E-2</v>
      </c>
      <c r="DK18" s="30">
        <f t="shared" si="486"/>
        <v>5.0060210749632877E-2</v>
      </c>
      <c r="DL18" s="30">
        <f t="shared" si="486"/>
        <v>5.030234462585003E-2</v>
      </c>
      <c r="DM18" s="30">
        <f t="shared" si="486"/>
        <v>5.0542127687734993E-2</v>
      </c>
      <c r="DN18" s="30">
        <f t="shared" si="486"/>
        <v>5.0779582758727848E-2</v>
      </c>
      <c r="DO18" s="30">
        <f t="shared" si="486"/>
        <v>5.1014732440681956E-2</v>
      </c>
      <c r="DP18" s="30">
        <f t="shared" si="486"/>
        <v>5.1247599116015147E-2</v>
      </c>
      <c r="DQ18" s="30">
        <f t="shared" si="486"/>
        <v>5.1478204949840241E-2</v>
      </c>
      <c r="DR18" s="30">
        <f t="shared" si="486"/>
        <v>5.1706571892074803E-2</v>
      </c>
      <c r="DS18" s="30">
        <f t="shared" si="486"/>
        <v>5.1932721679530384E-2</v>
      </c>
      <c r="DT18" s="30">
        <f t="shared" si="486"/>
        <v>5.2156675837981545E-2</v>
      </c>
      <c r="DU18" s="30">
        <f t="shared" si="486"/>
        <v>5.2378455684214724E-2</v>
      </c>
      <c r="DV18" s="30">
        <f t="shared" si="486"/>
        <v>5.2598082328057301E-2</v>
      </c>
      <c r="DW18" s="30">
        <f t="shared" si="486"/>
        <v>5.2815576674386841E-2</v>
      </c>
      <c r="DX18" s="30">
        <f t="shared" si="486"/>
        <v>5.3030959425120948E-2</v>
      </c>
      <c r="DY18" s="30">
        <f t="shared" si="486"/>
        <v>5.3244251081187736E-2</v>
      </c>
      <c r="DZ18" s="30">
        <f t="shared" si="486"/>
        <v>5.3455471944477174E-2</v>
      </c>
      <c r="EA18" s="30">
        <f t="shared" si="486"/>
        <v>5.3664642119773516E-2</v>
      </c>
      <c r="EB18" s="30">
        <f t="shared" si="486"/>
        <v>5.387178151666891E-2</v>
      </c>
      <c r="EC18" s="30">
        <f t="shared" si="486"/>
        <v>5.4076909851458528E-2</v>
      </c>
      <c r="ED18" s="30">
        <f t="shared" si="486"/>
        <v>5.4280046649017186E-2</v>
      </c>
      <c r="EE18" s="30">
        <f t="shared" si="486"/>
        <v>5.4481211244657796E-2</v>
      </c>
      <c r="EF18" s="30">
        <f t="shared" si="486"/>
        <v>5.4680422785971801E-2</v>
      </c>
      <c r="EG18" s="30">
        <f t="shared" si="486"/>
        <v>5.4877700234651682E-2</v>
      </c>
      <c r="EH18" s="30">
        <f t="shared" si="486"/>
        <v>5.507306236829583E-2</v>
      </c>
      <c r="EI18" s="30">
        <f t="shared" si="486"/>
        <v>5.5266527782195873E-2</v>
      </c>
      <c r="EJ18" s="30">
        <f t="shared" si="486"/>
        <v>5.5458114891106594E-2</v>
      </c>
      <c r="EK18" s="30">
        <f t="shared" si="486"/>
        <v>5.5647841930998761E-2</v>
      </c>
      <c r="EL18" s="30">
        <f t="shared" si="486"/>
        <v>5.583572696079489E-2</v>
      </c>
      <c r="EM18" s="30">
        <f t="shared" si="486"/>
        <v>5.6021787864088138E-2</v>
      </c>
      <c r="EN18" s="30">
        <f t="shared" si="486"/>
        <v>5.6206042350844566E-2</v>
      </c>
      <c r="EO18" s="30">
        <f t="shared" si="486"/>
        <v>5.6388507959088792E-2</v>
      </c>
      <c r="EP18" s="30">
        <f t="shared" si="486"/>
        <v>5.656920205657337E-2</v>
      </c>
      <c r="EQ18" s="30">
        <f t="shared" si="486"/>
        <v>5.6748141842431883E-2</v>
      </c>
      <c r="ER18" s="30">
        <f t="shared" si="486"/>
        <v>5.6925344348816027E-2</v>
      </c>
      <c r="ES18" s="30">
        <f t="shared" si="486"/>
        <v>5.7100826442516843E-2</v>
      </c>
      <c r="ET18" s="30">
        <f t="shared" si="486"/>
        <v>5.7274604826570083E-2</v>
      </c>
      <c r="EU18" s="30">
        <f t="shared" si="486"/>
        <v>5.7446696041846101E-2</v>
      </c>
      <c r="EV18" s="30">
        <f t="shared" si="486"/>
        <v>5.7617116468624288E-2</v>
      </c>
      <c r="EW18" s="30">
        <f t="shared" si="486"/>
        <v>5.778588232815221E-2</v>
      </c>
      <c r="EX18" s="30">
        <f t="shared" si="486"/>
        <v>5.7953009684189566E-2</v>
      </c>
      <c r="EY18" s="30">
        <f t="shared" si="486"/>
        <v>5.8118514444537236E-2</v>
      </c>
      <c r="EZ18" s="30">
        <f t="shared" si="486"/>
        <v>5.8282412362551439E-2</v>
      </c>
      <c r="FA18" s="30">
        <f t="shared" si="486"/>
        <v>5.8444719038643171E-2</v>
      </c>
      <c r="FB18" s="30">
        <f t="shared" si="486"/>
        <v>5.8605449921763135E-2</v>
      </c>
      <c r="FC18" s="30">
        <f t="shared" si="486"/>
        <v>5.8764620310872227E-2</v>
      </c>
      <c r="FD18" s="30">
        <f t="shared" si="486"/>
        <v>5.8922245356397743E-2</v>
      </c>
      <c r="FE18" s="30">
        <f t="shared" si="486"/>
        <v>5.9078340061675436E-2</v>
      </c>
      <c r="FF18" s="30">
        <f t="shared" si="486"/>
        <v>5.9232919284377607E-2</v>
      </c>
      <c r="FG18" s="30">
        <f t="shared" si="486"/>
        <v>5.9385997737927347E-2</v>
      </c>
      <c r="FH18" s="30">
        <f t="shared" si="486"/>
        <v>5.9537589992898925E-2</v>
      </c>
      <c r="FI18" s="30">
        <f t="shared" si="486"/>
        <v>5.9687710478404765E-2</v>
      </c>
      <c r="FJ18" s="30">
        <f t="shared" si="486"/>
        <v>5.9836373483468784E-2</v>
      </c>
      <c r="FK18" s="30">
        <f t="shared" si="486"/>
        <v>5.9983593158386563E-2</v>
      </c>
      <c r="FL18" s="30">
        <f t="shared" si="486"/>
        <v>6.0129383516072131E-2</v>
      </c>
      <c r="FM18" s="30">
        <f t="shared" si="486"/>
        <v>6.0273758433391812E-2</v>
      </c>
      <c r="FN18" s="30">
        <f t="shared" si="486"/>
        <v>6.0416731652485095E-2</v>
      </c>
      <c r="FO18" s="30">
        <f t="shared" si="486"/>
        <v>6.0558316782072623E-2</v>
      </c>
      <c r="FP18" s="30">
        <f t="shared" si="486"/>
        <v>6.0698527298751526E-2</v>
      </c>
      <c r="FQ18" s="30">
        <f t="shared" si="486"/>
        <v>6.0837376548278206E-2</v>
      </c>
      <c r="FR18" s="30">
        <f t="shared" si="486"/>
        <v>6.0974877746838609E-2</v>
      </c>
      <c r="FS18" s="30">
        <f t="shared" ref="FS18:IC18" si="487">-FS11/FS10</f>
        <v>6.1111043982306198E-2</v>
      </c>
      <c r="FT18" s="30">
        <f t="shared" si="487"/>
        <v>6.1245888215487689E-2</v>
      </c>
      <c r="FU18" s="30">
        <f t="shared" si="487"/>
        <v>6.1379423281356753E-2</v>
      </c>
      <c r="FV18" s="30">
        <f t="shared" si="487"/>
        <v>6.1511661890275605E-2</v>
      </c>
      <c r="FW18" s="30">
        <f t="shared" si="487"/>
        <v>6.1642616629204963E-2</v>
      </c>
      <c r="FX18" s="30">
        <f t="shared" si="487"/>
        <v>6.1772299962902004E-2</v>
      </c>
      <c r="FY18" s="30">
        <f t="shared" si="487"/>
        <v>6.1900724235106827E-2</v>
      </c>
      <c r="FZ18" s="30">
        <f t="shared" si="487"/>
        <v>6.2027901669717445E-2</v>
      </c>
      <c r="GA18" s="30">
        <f t="shared" si="487"/>
        <v>6.2153844371953204E-2</v>
      </c>
      <c r="GB18" s="30">
        <f t="shared" si="487"/>
        <v>6.2278564329507055E-2</v>
      </c>
      <c r="GC18" s="30">
        <f t="shared" si="487"/>
        <v>6.2402073413686601E-2</v>
      </c>
      <c r="GD18" s="30">
        <f t="shared" si="487"/>
        <v>6.2524383380544002E-2</v>
      </c>
      <c r="GE18" s="30">
        <f t="shared" si="487"/>
        <v>6.2645505871995036E-2</v>
      </c>
      <c r="GF18" s="30">
        <f t="shared" si="487"/>
        <v>6.2765452416927117E-2</v>
      </c>
      <c r="GG18" s="30">
        <f t="shared" si="487"/>
        <v>6.2884234432296751E-2</v>
      </c>
      <c r="GH18" s="30">
        <f t="shared" si="487"/>
        <v>6.3001863224216206E-2</v>
      </c>
      <c r="GI18" s="30">
        <f t="shared" si="487"/>
        <v>6.3118349989029626E-2</v>
      </c>
      <c r="GJ18" s="30">
        <f t="shared" si="487"/>
        <v>6.3233705814378871E-2</v>
      </c>
      <c r="GK18" s="30">
        <f t="shared" si="487"/>
        <v>6.3347941680258674E-2</v>
      </c>
      <c r="GL18" s="30">
        <f t="shared" si="487"/>
        <v>6.346106846006197E-2</v>
      </c>
      <c r="GM18" s="30">
        <f t="shared" si="487"/>
        <v>6.357309692161478E-2</v>
      </c>
      <c r="GN18" s="30">
        <f t="shared" si="487"/>
        <v>6.368403772820104E-2</v>
      </c>
      <c r="GO18" s="30">
        <f t="shared" si="487"/>
        <v>6.3793901439577722E-2</v>
      </c>
      <c r="GP18" s="30">
        <f t="shared" si="487"/>
        <v>6.3902698512979902E-2</v>
      </c>
      <c r="GQ18" s="30">
        <f t="shared" si="487"/>
        <v>6.4010439304116012E-2</v>
      </c>
      <c r="GR18" s="30">
        <f t="shared" si="487"/>
        <v>6.4117134068153697E-2</v>
      </c>
      <c r="GS18" s="30">
        <f t="shared" si="487"/>
        <v>6.4222792960695912E-2</v>
      </c>
      <c r="GT18" s="30">
        <f t="shared" si="487"/>
        <v>6.4327426038747415E-2</v>
      </c>
      <c r="GU18" s="30">
        <f t="shared" si="487"/>
        <v>6.4431043261672177E-2</v>
      </c>
      <c r="GV18" s="30">
        <f t="shared" si="487"/>
        <v>6.4533654492141393E-2</v>
      </c>
      <c r="GW18" s="30">
        <f t="shared" si="487"/>
        <v>6.4635269497072059E-2</v>
      </c>
      <c r="GX18" s="30">
        <f t="shared" si="487"/>
        <v>6.4735897948556789E-2</v>
      </c>
      <c r="GY18" s="30">
        <f t="shared" si="487"/>
        <v>6.4835549424784394E-2</v>
      </c>
      <c r="GZ18" s="30">
        <f t="shared" si="487"/>
        <v>6.4934233410951545E-2</v>
      </c>
      <c r="HA18" s="30">
        <f t="shared" si="487"/>
        <v>6.5031959300165601E-2</v>
      </c>
      <c r="HB18" s="30">
        <f t="shared" si="487"/>
        <v>6.5128736394338749E-2</v>
      </c>
      <c r="HC18" s="30">
        <f t="shared" si="487"/>
        <v>6.522457390507333E-2</v>
      </c>
      <c r="HD18" s="30">
        <f t="shared" si="487"/>
        <v>6.5319480954538642E-2</v>
      </c>
      <c r="HE18" s="30">
        <f t="shared" si="487"/>
        <v>6.541346657633923E-2</v>
      </c>
      <c r="HF18" s="30">
        <f t="shared" si="487"/>
        <v>6.5506539716374768E-2</v>
      </c>
      <c r="HG18" s="30">
        <f t="shared" si="487"/>
        <v>6.5598709233691516E-2</v>
      </c>
      <c r="HH18" s="30">
        <f t="shared" si="487"/>
        <v>6.5689983901325577E-2</v>
      </c>
      <c r="HI18" s="30">
        <f t="shared" si="487"/>
        <v>6.5780372407137952E-2</v>
      </c>
      <c r="HJ18" s="30">
        <f t="shared" si="487"/>
        <v>6.5869883354641459E-2</v>
      </c>
      <c r="HK18" s="30">
        <f t="shared" si="487"/>
        <v>6.5958525263819692E-2</v>
      </c>
      <c r="HL18" s="30">
        <f t="shared" si="487"/>
        <v>6.6046306571937954E-2</v>
      </c>
      <c r="HM18" s="30">
        <f t="shared" si="487"/>
        <v>6.613323563434631E-2</v>
      </c>
      <c r="HN18" s="30">
        <f t="shared" si="487"/>
        <v>6.6219320725274991E-2</v>
      </c>
      <c r="HO18" s="30">
        <f t="shared" si="487"/>
        <v>6.6304570038621835E-2</v>
      </c>
      <c r="HP18" s="30">
        <f t="shared" si="487"/>
        <v>6.6388991688732302E-2</v>
      </c>
      <c r="HQ18" s="30">
        <f t="shared" si="487"/>
        <v>6.6472593711171798E-2</v>
      </c>
      <c r="HR18" s="30">
        <f t="shared" si="487"/>
        <v>6.6555384063490514E-2</v>
      </c>
      <c r="HS18" s="30">
        <f t="shared" si="487"/>
        <v>6.6637370625980893E-2</v>
      </c>
      <c r="HT18" s="30">
        <f t="shared" si="487"/>
        <v>6.6718561202427681E-2</v>
      </c>
      <c r="HU18" s="30">
        <f t="shared" si="487"/>
        <v>6.6798963520850713E-2</v>
      </c>
      <c r="HV18" s="30">
        <f t="shared" si="487"/>
        <v>6.6878585234240506E-2</v>
      </c>
      <c r="HW18" s="30">
        <f t="shared" si="487"/>
        <v>6.6957433921286738E-2</v>
      </c>
      <c r="HX18" s="30">
        <f t="shared" si="487"/>
        <v>6.7035517087099469E-2</v>
      </c>
      <c r="HY18" s="30">
        <f t="shared" si="487"/>
        <v>6.7112842163923755E-2</v>
      </c>
      <c r="HZ18" s="30">
        <f t="shared" si="487"/>
        <v>6.7189416511846831E-2</v>
      </c>
      <c r="IA18" s="30">
        <f t="shared" si="487"/>
        <v>6.7265247419498797E-2</v>
      </c>
      <c r="IB18" s="30">
        <f t="shared" si="487"/>
        <v>6.7340342104746362E-2</v>
      </c>
      <c r="IC18" s="30">
        <f t="shared" si="487"/>
        <v>6.7414707715379898E-2</v>
      </c>
    </row>
    <row r="19" spans="2:237">
      <c r="C19" t="s">
        <v>51</v>
      </c>
      <c r="D19" s="30">
        <f>+D15/D10</f>
        <v>3.2817627754336616E-2</v>
      </c>
      <c r="E19" s="30">
        <f t="shared" ref="E19:F19" si="488">+E15/E10</f>
        <v>2.2940477653516856E-2</v>
      </c>
      <c r="F19" s="30">
        <f t="shared" si="488"/>
        <v>2.2232317676298248E-2</v>
      </c>
      <c r="G19" s="30">
        <f t="shared" ref="G19:AT19" si="489">+G15/G10</f>
        <v>2.1531033038664285E-2</v>
      </c>
      <c r="H19" s="30">
        <f t="shared" si="489"/>
        <v>2.0836556989745209E-2</v>
      </c>
      <c r="I19" s="30">
        <f t="shared" si="489"/>
        <v>2.0148823426737978E-2</v>
      </c>
      <c r="J19" s="30">
        <f t="shared" si="489"/>
        <v>1.9467766888614305E-2</v>
      </c>
      <c r="K19" s="30">
        <f t="shared" si="489"/>
        <v>1.8793322549889892E-2</v>
      </c>
      <c r="L19" s="30">
        <f t="shared" si="489"/>
        <v>1.8125426214454069E-2</v>
      </c>
      <c r="M19" s="30">
        <f t="shared" si="489"/>
        <v>1.7464014309459368E-2</v>
      </c>
      <c r="N19" s="30">
        <f t="shared" si="489"/>
        <v>1.6809023879270444E-2</v>
      </c>
      <c r="O19" s="30">
        <f t="shared" si="489"/>
        <v>1.6160392579471699E-2</v>
      </c>
      <c r="P19" s="30">
        <f t="shared" si="489"/>
        <v>1.5518058670933138E-2</v>
      </c>
      <c r="Q19" s="30">
        <f t="shared" si="489"/>
        <v>1.4881961013933787E-2</v>
      </c>
      <c r="R19" s="30">
        <f t="shared" si="489"/>
        <v>1.4252039062342197E-2</v>
      </c>
      <c r="S19" s="30">
        <f t="shared" si="489"/>
        <v>1.3628232857853435E-2</v>
      </c>
      <c r="T19" s="30">
        <f t="shared" si="489"/>
        <v>1.301048302428204E-2</v>
      </c>
      <c r="U19" s="30">
        <f t="shared" si="489"/>
        <v>1.239873076191037E-2</v>
      </c>
      <c r="V19" s="30">
        <f t="shared" si="489"/>
        <v>1.1792917841891822E-2</v>
      </c>
      <c r="W19" s="30">
        <f t="shared" si="489"/>
        <v>1.1192986600708407E-2</v>
      </c>
      <c r="X19" s="30">
        <f t="shared" si="489"/>
        <v>1.0598879934682112E-2</v>
      </c>
      <c r="Y19" s="30">
        <f t="shared" si="489"/>
        <v>1.0010541294539566E-2</v>
      </c>
      <c r="Z19" s="30">
        <f t="shared" si="489"/>
        <v>9.4279146800294727E-3</v>
      </c>
      <c r="AA19" s="30">
        <f t="shared" si="489"/>
        <v>8.8509446345922931E-3</v>
      </c>
      <c r="AB19" s="30">
        <f t="shared" si="489"/>
        <v>8.2795762400816892E-3</v>
      </c>
      <c r="AC19" s="30">
        <f t="shared" si="489"/>
        <v>7.7137551115372058E-3</v>
      </c>
      <c r="AD19" s="30">
        <f t="shared" si="489"/>
        <v>7.1534273920077183E-3</v>
      </c>
      <c r="AE19" s="30">
        <f t="shared" si="489"/>
        <v>6.5985397474251188E-3</v>
      </c>
      <c r="AF19" s="30">
        <f t="shared" si="489"/>
        <v>6.0490393615277877E-3</v>
      </c>
      <c r="AG19" s="30">
        <f t="shared" si="489"/>
        <v>5.5048739308333422E-3</v>
      </c>
      <c r="AH19" s="30">
        <f t="shared" si="489"/>
        <v>4.9659916596602027E-3</v>
      </c>
      <c r="AI19" s="30">
        <f t="shared" si="489"/>
        <v>4.4323412551974832E-3</v>
      </c>
      <c r="AJ19" s="30">
        <f t="shared" si="489"/>
        <v>3.9038719226227505E-3</v>
      </c>
      <c r="AK19" s="30">
        <f t="shared" si="489"/>
        <v>3.3805333602671891E-3</v>
      </c>
      <c r="AL19" s="30">
        <f t="shared" si="489"/>
        <v>2.8622757548277021E-3</v>
      </c>
      <c r="AM19" s="30">
        <f t="shared" si="489"/>
        <v>2.3490497766254915E-3</v>
      </c>
      <c r="AN19" s="30">
        <f t="shared" si="489"/>
        <v>1.8408065749106804E-3</v>
      </c>
      <c r="AO19" s="30">
        <f t="shared" si="489"/>
        <v>1.3374977732125185E-3</v>
      </c>
      <c r="AP19" s="30">
        <f t="shared" si="489"/>
        <v>8.3907546473472715E-4</v>
      </c>
      <c r="AQ19" s="30">
        <f t="shared" si="489"/>
        <v>3.4549220779555494E-4</v>
      </c>
      <c r="AR19" s="30">
        <f t="shared" si="489"/>
        <v>-1.4329897868789706E-4</v>
      </c>
      <c r="AS19" s="30">
        <f t="shared" si="489"/>
        <v>-6.2734461967150969E-4</v>
      </c>
      <c r="AT19" s="30">
        <f t="shared" si="489"/>
        <v>-1.1066907884125631E-3</v>
      </c>
      <c r="AU19" s="30">
        <f t="shared" ref="AU19:DF19" si="490">+AU15/AU10</f>
        <v>-1.5813831108551595E-3</v>
      </c>
      <c r="AV19" s="30">
        <f t="shared" si="490"/>
        <v>-2.0514667699730706E-3</v>
      </c>
      <c r="AW19" s="30">
        <f t="shared" si="490"/>
        <v>-2.5169865100704196E-3</v>
      </c>
      <c r="AX19" s="30">
        <f t="shared" si="490"/>
        <v>-2.9779866410406092E-3</v>
      </c>
      <c r="AY19" s="30">
        <f t="shared" si="490"/>
        <v>-3.4345110425839046E-3</v>
      </c>
      <c r="AZ19" s="30">
        <f t="shared" si="490"/>
        <v>-3.8866031683840604E-3</v>
      </c>
      <c r="BA19" s="30">
        <f t="shared" si="490"/>
        <v>-4.3343060502444098E-3</v>
      </c>
      <c r="BB19" s="30">
        <f t="shared" si="490"/>
        <v>-4.7776623021837843E-3</v>
      </c>
      <c r="BC19" s="30">
        <f t="shared" si="490"/>
        <v>-5.21671412449268E-3</v>
      </c>
      <c r="BD19" s="30">
        <f t="shared" si="490"/>
        <v>-5.6515033077500334E-3</v>
      </c>
      <c r="BE19" s="30">
        <f t="shared" si="490"/>
        <v>-6.0820712368010047E-3</v>
      </c>
      <c r="BF19" s="30">
        <f t="shared" si="490"/>
        <v>-6.50845889469614E-3</v>
      </c>
      <c r="BG19" s="30">
        <f t="shared" si="490"/>
        <v>-6.9307068665922945E-3</v>
      </c>
      <c r="BH19" s="30">
        <f t="shared" si="490"/>
        <v>-7.3488553436156694E-3</v>
      </c>
      <c r="BI19" s="30">
        <f t="shared" si="490"/>
        <v>-7.7629441266873636E-3</v>
      </c>
      <c r="BJ19" s="30">
        <f t="shared" si="490"/>
        <v>-8.173012630311758E-3</v>
      </c>
      <c r="BK19" s="30">
        <f t="shared" si="490"/>
        <v>-8.5790998863281478E-3</v>
      </c>
      <c r="BL19" s="30">
        <f t="shared" si="490"/>
        <v>-8.9812445476259335E-3</v>
      </c>
      <c r="BM19" s="30">
        <f t="shared" si="490"/>
        <v>-9.3794848918237403E-3</v>
      </c>
      <c r="BN19" s="30">
        <f t="shared" si="490"/>
        <v>-9.7738588249128289E-3</v>
      </c>
      <c r="BO19" s="30">
        <f t="shared" si="490"/>
        <v>-1.0164403884865131E-2</v>
      </c>
      <c r="BP19" s="30">
        <f t="shared" si="490"/>
        <v>-1.0551157245206246E-2</v>
      </c>
      <c r="BQ19" s="30">
        <f t="shared" si="490"/>
        <v>-1.0934155718553759E-2</v>
      </c>
      <c r="BR19" s="30">
        <f t="shared" si="490"/>
        <v>-1.1313435760121199E-2</v>
      </c>
      <c r="BS19" s="30">
        <f t="shared" si="490"/>
        <v>-1.1689033471187981E-2</v>
      </c>
      <c r="BT19" s="30">
        <f t="shared" si="490"/>
        <v>-1.2060984602535669E-2</v>
      </c>
      <c r="BU19" s="30">
        <f t="shared" si="490"/>
        <v>-1.2429324557850858E-2</v>
      </c>
      <c r="BV19" s="30">
        <f t="shared" si="490"/>
        <v>-1.2794088397095026E-2</v>
      </c>
      <c r="BW19" s="30">
        <f t="shared" si="490"/>
        <v>-1.3155310839841677E-2</v>
      </c>
      <c r="BX19" s="30">
        <f t="shared" si="490"/>
        <v>-1.3513026268581078E-2</v>
      </c>
      <c r="BY19" s="30">
        <f t="shared" si="490"/>
        <v>-1.3867268731992909E-2</v>
      </c>
      <c r="BZ19" s="30">
        <f t="shared" si="490"/>
        <v>-1.4218071948187154E-2</v>
      </c>
      <c r="CA19" s="30">
        <f t="shared" si="490"/>
        <v>-1.4565469307913491E-2</v>
      </c>
      <c r="CB19" s="30">
        <f t="shared" si="490"/>
        <v>-1.4909493877739571E-2</v>
      </c>
      <c r="CC19" s="30">
        <f t="shared" si="490"/>
        <v>-1.525017840319841E-2</v>
      </c>
      <c r="CD19" s="30">
        <f t="shared" si="490"/>
        <v>-1.5587555311905222E-2</v>
      </c>
      <c r="CE19" s="30">
        <f t="shared" si="490"/>
        <v>-1.5921656716644007E-2</v>
      </c>
      <c r="CF19" s="30">
        <f t="shared" si="490"/>
        <v>-1.6252514418424159E-2</v>
      </c>
      <c r="CG19" s="30">
        <f t="shared" si="490"/>
        <v>-1.6580159909507418E-2</v>
      </c>
      <c r="CH19" s="30">
        <f t="shared" si="490"/>
        <v>-1.6904624376405407E-2</v>
      </c>
      <c r="CI19" s="30">
        <f t="shared" si="490"/>
        <v>-1.7225938702848071E-2</v>
      </c>
      <c r="CJ19" s="30">
        <f t="shared" si="490"/>
        <v>-1.7544133472723333E-2</v>
      </c>
      <c r="CK19" s="30">
        <f t="shared" si="490"/>
        <v>-1.7859238972988158E-2</v>
      </c>
      <c r="CL19" s="30">
        <f t="shared" si="490"/>
        <v>-1.8171285196551378E-2</v>
      </c>
      <c r="CM19" s="30">
        <f t="shared" si="490"/>
        <v>-1.8480301845128548E-2</v>
      </c>
      <c r="CN19" s="30">
        <f t="shared" si="490"/>
        <v>-1.8786318332069049E-2</v>
      </c>
      <c r="CO19" s="30">
        <f t="shared" si="490"/>
        <v>-1.9089363785155754E-2</v>
      </c>
      <c r="CP19" s="30">
        <f t="shared" si="490"/>
        <v>-1.9389467049377544E-2</v>
      </c>
      <c r="CQ19" s="30">
        <f t="shared" si="490"/>
        <v>-1.9686656689674849E-2</v>
      </c>
      <c r="CR19" s="30">
        <f t="shared" si="490"/>
        <v>-1.9980960993658592E-2</v>
      </c>
      <c r="CS19" s="30">
        <f t="shared" si="490"/>
        <v>-2.0272407974302679E-2</v>
      </c>
      <c r="CT19" s="30">
        <f t="shared" si="490"/>
        <v>-2.0561025372610425E-2</v>
      </c>
      <c r="CU19" s="30">
        <f t="shared" si="490"/>
        <v>-2.0846840660254981E-2</v>
      </c>
      <c r="CV19" s="30">
        <f t="shared" si="490"/>
        <v>-2.1129881042194251E-2</v>
      </c>
      <c r="CW19" s="30">
        <f t="shared" si="490"/>
        <v>-2.1410173459260329E-2</v>
      </c>
      <c r="CX19" s="30">
        <f t="shared" si="490"/>
        <v>-2.1687744590723819E-2</v>
      </c>
      <c r="CY19" s="30">
        <f t="shared" si="490"/>
        <v>-2.1962620856833297E-2</v>
      </c>
      <c r="CZ19" s="30">
        <f t="shared" si="490"/>
        <v>-2.2234828421330059E-2</v>
      </c>
      <c r="DA19" s="30">
        <f t="shared" si="490"/>
        <v>-2.2504393193938505E-2</v>
      </c>
      <c r="DB19" s="30">
        <f t="shared" si="490"/>
        <v>-2.2771340832832308E-2</v>
      </c>
      <c r="DC19" s="30">
        <f t="shared" si="490"/>
        <v>-2.3035696747076655E-2</v>
      </c>
      <c r="DD19" s="30">
        <f t="shared" si="490"/>
        <v>-2.3297486099046784E-2</v>
      </c>
      <c r="DE19" s="30">
        <f t="shared" si="490"/>
        <v>-2.3556733806823028E-2</v>
      </c>
      <c r="DF19" s="30">
        <f t="shared" si="490"/>
        <v>-2.3813464546562611E-2</v>
      </c>
      <c r="DG19" s="30">
        <f t="shared" ref="DG19:FR19" si="491">+DG15/DG10</f>
        <v>-2.4067702754848416E-2</v>
      </c>
      <c r="DH19" s="30">
        <f t="shared" si="491"/>
        <v>-2.4319472631014933E-2</v>
      </c>
      <c r="DI19" s="30">
        <f t="shared" si="491"/>
        <v>-2.4568798139451679E-2</v>
      </c>
      <c r="DJ19" s="30">
        <f t="shared" si="491"/>
        <v>-2.481570301188419E-2</v>
      </c>
      <c r="DK19" s="30">
        <f t="shared" si="491"/>
        <v>-2.5060210749632883E-2</v>
      </c>
      <c r="DL19" s="30">
        <f t="shared" si="491"/>
        <v>-2.5302344625850036E-2</v>
      </c>
      <c r="DM19" s="30">
        <f t="shared" si="491"/>
        <v>-2.5542127687734988E-2</v>
      </c>
      <c r="DN19" s="30">
        <f t="shared" si="491"/>
        <v>-2.5779582758727854E-2</v>
      </c>
      <c r="DO19" s="30">
        <f t="shared" si="491"/>
        <v>-2.6014732440681955E-2</v>
      </c>
      <c r="DP19" s="30">
        <f t="shared" si="491"/>
        <v>-2.6247599116015138E-2</v>
      </c>
      <c r="DQ19" s="30">
        <f t="shared" si="491"/>
        <v>-2.6478204949840232E-2</v>
      </c>
      <c r="DR19" s="30">
        <f t="shared" si="491"/>
        <v>-2.6706571892074794E-2</v>
      </c>
      <c r="DS19" s="30">
        <f t="shared" si="491"/>
        <v>-2.6932721679530376E-2</v>
      </c>
      <c r="DT19" s="30">
        <f t="shared" si="491"/>
        <v>-2.715667583798154E-2</v>
      </c>
      <c r="DU19" s="30">
        <f t="shared" si="491"/>
        <v>-2.7378455684214726E-2</v>
      </c>
      <c r="DV19" s="30">
        <f t="shared" si="491"/>
        <v>-2.75980823280573E-2</v>
      </c>
      <c r="DW19" s="30">
        <f t="shared" si="491"/>
        <v>-2.7815576674386843E-2</v>
      </c>
      <c r="DX19" s="30">
        <f t="shared" si="491"/>
        <v>-2.803095942512095E-2</v>
      </c>
      <c r="DY19" s="30">
        <f t="shared" si="491"/>
        <v>-2.8244251081187735E-2</v>
      </c>
      <c r="DZ19" s="30">
        <f t="shared" si="491"/>
        <v>-2.845547194447717E-2</v>
      </c>
      <c r="EA19" s="30">
        <f t="shared" si="491"/>
        <v>-2.8664642119773515E-2</v>
      </c>
      <c r="EB19" s="30">
        <f t="shared" si="491"/>
        <v>-2.8871781516668908E-2</v>
      </c>
      <c r="EC19" s="30">
        <f t="shared" si="491"/>
        <v>-2.907690985145853E-2</v>
      </c>
      <c r="ED19" s="30">
        <f t="shared" si="491"/>
        <v>-2.9280046649017184E-2</v>
      </c>
      <c r="EE19" s="30">
        <f t="shared" si="491"/>
        <v>-2.9481211244657794E-2</v>
      </c>
      <c r="EF19" s="30">
        <f t="shared" si="491"/>
        <v>-2.9680422785971789E-2</v>
      </c>
      <c r="EG19" s="30">
        <f t="shared" si="491"/>
        <v>-2.9877700234651673E-2</v>
      </c>
      <c r="EH19" s="30">
        <f t="shared" si="491"/>
        <v>-3.0073062368295832E-2</v>
      </c>
      <c r="EI19" s="30">
        <f t="shared" si="491"/>
        <v>-3.0266527782195872E-2</v>
      </c>
      <c r="EJ19" s="30">
        <f t="shared" si="491"/>
        <v>-3.0458114891106593E-2</v>
      </c>
      <c r="EK19" s="30">
        <f t="shared" si="491"/>
        <v>-3.0647841930998763E-2</v>
      </c>
      <c r="EL19" s="30">
        <f t="shared" si="491"/>
        <v>-3.0835726960794892E-2</v>
      </c>
      <c r="EM19" s="30">
        <f t="shared" si="491"/>
        <v>-3.102178786408814E-2</v>
      </c>
      <c r="EN19" s="30">
        <f t="shared" si="491"/>
        <v>-3.1206042350844565E-2</v>
      </c>
      <c r="EO19" s="30">
        <f t="shared" si="491"/>
        <v>-3.1388507959088791E-2</v>
      </c>
      <c r="EP19" s="30">
        <f t="shared" si="491"/>
        <v>-3.1569202056573369E-2</v>
      </c>
      <c r="EQ19" s="30">
        <f t="shared" si="491"/>
        <v>-3.1748141842431875E-2</v>
      </c>
      <c r="ER19" s="30">
        <f t="shared" si="491"/>
        <v>-3.1925344348816033E-2</v>
      </c>
      <c r="ES19" s="30">
        <f t="shared" si="491"/>
        <v>-3.2100826442516842E-2</v>
      </c>
      <c r="ET19" s="30">
        <f t="shared" si="491"/>
        <v>-3.2274604826570082E-2</v>
      </c>
      <c r="EU19" s="30">
        <f t="shared" si="491"/>
        <v>-3.24466960418461E-2</v>
      </c>
      <c r="EV19" s="30">
        <f t="shared" si="491"/>
        <v>-3.2617116468624287E-2</v>
      </c>
      <c r="EW19" s="30">
        <f t="shared" si="491"/>
        <v>-3.2785882328152209E-2</v>
      </c>
      <c r="EX19" s="30">
        <f t="shared" si="491"/>
        <v>-3.2953009684189564E-2</v>
      </c>
      <c r="EY19" s="30">
        <f t="shared" si="491"/>
        <v>-3.3118514444537235E-2</v>
      </c>
      <c r="EZ19" s="30">
        <f t="shared" si="491"/>
        <v>-3.3282412362551438E-2</v>
      </c>
      <c r="FA19" s="30">
        <f t="shared" si="491"/>
        <v>-3.344471903864317E-2</v>
      </c>
      <c r="FB19" s="30">
        <f t="shared" si="491"/>
        <v>-3.3605449921763134E-2</v>
      </c>
      <c r="FC19" s="30">
        <f t="shared" si="491"/>
        <v>-3.3764620310872226E-2</v>
      </c>
      <c r="FD19" s="30">
        <f t="shared" si="491"/>
        <v>-3.3922245356397741E-2</v>
      </c>
      <c r="FE19" s="30">
        <f t="shared" si="491"/>
        <v>-3.4078340061675434E-2</v>
      </c>
      <c r="FF19" s="30">
        <f t="shared" si="491"/>
        <v>-3.4232919284377612E-2</v>
      </c>
      <c r="FG19" s="30">
        <f t="shared" si="491"/>
        <v>-3.4385997737927346E-2</v>
      </c>
      <c r="FH19" s="30">
        <f t="shared" si="491"/>
        <v>-3.4537589992898923E-2</v>
      </c>
      <c r="FI19" s="30">
        <f t="shared" si="491"/>
        <v>-3.4687710478404757E-2</v>
      </c>
      <c r="FJ19" s="30">
        <f t="shared" si="491"/>
        <v>-3.4836373483468783E-2</v>
      </c>
      <c r="FK19" s="30">
        <f t="shared" si="491"/>
        <v>-3.4983593158386561E-2</v>
      </c>
      <c r="FL19" s="30">
        <f t="shared" si="491"/>
        <v>-3.512938351607213E-2</v>
      </c>
      <c r="FM19" s="30">
        <f t="shared" si="491"/>
        <v>-3.5273758433391818E-2</v>
      </c>
      <c r="FN19" s="30">
        <f t="shared" si="491"/>
        <v>-3.5416731652485101E-2</v>
      </c>
      <c r="FO19" s="30">
        <f t="shared" si="491"/>
        <v>-3.5558316782072621E-2</v>
      </c>
      <c r="FP19" s="30">
        <f t="shared" si="491"/>
        <v>-3.5698527298751524E-2</v>
      </c>
      <c r="FQ19" s="30">
        <f t="shared" si="491"/>
        <v>-3.5837376548278212E-2</v>
      </c>
      <c r="FR19" s="30">
        <f t="shared" si="491"/>
        <v>-3.5974877746838614E-2</v>
      </c>
      <c r="FS19" s="30">
        <f t="shared" ref="FS19:IC19" si="492">+FS15/FS10</f>
        <v>-3.6111043982306197E-2</v>
      </c>
      <c r="FT19" s="30">
        <f t="shared" si="492"/>
        <v>-3.6245888215487694E-2</v>
      </c>
      <c r="FU19" s="30">
        <f t="shared" si="492"/>
        <v>-3.6379423281356744E-2</v>
      </c>
      <c r="FV19" s="30">
        <f t="shared" si="492"/>
        <v>-3.6511661890275604E-2</v>
      </c>
      <c r="FW19" s="30">
        <f t="shared" si="492"/>
        <v>-3.6642616629204962E-2</v>
      </c>
      <c r="FX19" s="30">
        <f t="shared" si="492"/>
        <v>-3.6772299962901996E-2</v>
      </c>
      <c r="FY19" s="30">
        <f t="shared" si="492"/>
        <v>-3.6900724235106833E-2</v>
      </c>
      <c r="FZ19" s="30">
        <f t="shared" si="492"/>
        <v>-3.702790166971745E-2</v>
      </c>
      <c r="GA19" s="30">
        <f t="shared" si="492"/>
        <v>-3.7153844371953203E-2</v>
      </c>
      <c r="GB19" s="30">
        <f t="shared" si="492"/>
        <v>-3.7278564329507061E-2</v>
      </c>
      <c r="GC19" s="30">
        <f t="shared" si="492"/>
        <v>-3.7402073413686593E-2</v>
      </c>
      <c r="GD19" s="30">
        <f t="shared" si="492"/>
        <v>-3.7524383380544001E-2</v>
      </c>
      <c r="GE19" s="30">
        <f t="shared" si="492"/>
        <v>-3.7645505871995028E-2</v>
      </c>
      <c r="GF19" s="30">
        <f t="shared" si="492"/>
        <v>-3.7765452416927116E-2</v>
      </c>
      <c r="GG19" s="30">
        <f t="shared" si="492"/>
        <v>-3.7884234432296757E-2</v>
      </c>
      <c r="GH19" s="30">
        <f t="shared" si="492"/>
        <v>-3.8001863224216198E-2</v>
      </c>
      <c r="GI19" s="30">
        <f t="shared" si="492"/>
        <v>-3.8118349989029632E-2</v>
      </c>
      <c r="GJ19" s="30">
        <f t="shared" si="492"/>
        <v>-3.8233705814378863E-2</v>
      </c>
      <c r="GK19" s="30">
        <f t="shared" si="492"/>
        <v>-3.8347941680258672E-2</v>
      </c>
      <c r="GL19" s="30">
        <f t="shared" si="492"/>
        <v>-3.8461068460061976E-2</v>
      </c>
      <c r="GM19" s="30">
        <f t="shared" si="492"/>
        <v>-3.8573096921614779E-2</v>
      </c>
      <c r="GN19" s="30">
        <f t="shared" si="492"/>
        <v>-3.8684037728201039E-2</v>
      </c>
      <c r="GO19" s="30">
        <f t="shared" si="492"/>
        <v>-3.8793901439577727E-2</v>
      </c>
      <c r="GP19" s="30">
        <f t="shared" si="492"/>
        <v>-3.8902698512979887E-2</v>
      </c>
      <c r="GQ19" s="30">
        <f t="shared" si="492"/>
        <v>-3.9010439304116004E-2</v>
      </c>
      <c r="GR19" s="30">
        <f t="shared" si="492"/>
        <v>-3.911713406815371E-2</v>
      </c>
      <c r="GS19" s="30">
        <f t="shared" si="492"/>
        <v>-3.9222792960695911E-2</v>
      </c>
      <c r="GT19" s="30">
        <f t="shared" si="492"/>
        <v>-3.9327426038747414E-2</v>
      </c>
      <c r="GU19" s="30">
        <f t="shared" si="492"/>
        <v>-3.9431043261672183E-2</v>
      </c>
      <c r="GV19" s="30">
        <f t="shared" si="492"/>
        <v>-3.9533654492141385E-2</v>
      </c>
      <c r="GW19" s="30">
        <f t="shared" si="492"/>
        <v>-3.9635269497072051E-2</v>
      </c>
      <c r="GX19" s="30">
        <f t="shared" si="492"/>
        <v>-3.9735897948556795E-2</v>
      </c>
      <c r="GY19" s="30">
        <f t="shared" si="492"/>
        <v>-3.98355494247844E-2</v>
      </c>
      <c r="GZ19" s="30">
        <f t="shared" si="492"/>
        <v>-3.9934233410951543E-2</v>
      </c>
      <c r="HA19" s="30">
        <f t="shared" si="492"/>
        <v>-4.00319593001656E-2</v>
      </c>
      <c r="HB19" s="30">
        <f t="shared" si="492"/>
        <v>-4.0128736394338754E-2</v>
      </c>
      <c r="HC19" s="30">
        <f t="shared" si="492"/>
        <v>-4.0224573905073328E-2</v>
      </c>
      <c r="HD19" s="30">
        <f t="shared" si="492"/>
        <v>-4.0319480954538633E-2</v>
      </c>
      <c r="HE19" s="30">
        <f t="shared" si="492"/>
        <v>-4.0413466576339228E-2</v>
      </c>
      <c r="HF19" s="30">
        <f t="shared" si="492"/>
        <v>-4.0506539716374773E-2</v>
      </c>
      <c r="HG19" s="30">
        <f t="shared" si="492"/>
        <v>-4.0598709233691514E-2</v>
      </c>
      <c r="HH19" s="30">
        <f t="shared" si="492"/>
        <v>-4.0689983901325576E-2</v>
      </c>
      <c r="HI19" s="30">
        <f t="shared" si="492"/>
        <v>-4.0780372407137951E-2</v>
      </c>
      <c r="HJ19" s="30">
        <f t="shared" si="492"/>
        <v>-4.0869883354641451E-2</v>
      </c>
      <c r="HK19" s="30">
        <f t="shared" si="492"/>
        <v>-4.0958525263819691E-2</v>
      </c>
      <c r="HL19" s="30">
        <f t="shared" si="492"/>
        <v>-4.1046306571937946E-2</v>
      </c>
      <c r="HM19" s="30">
        <f t="shared" si="492"/>
        <v>-4.1133235634346316E-2</v>
      </c>
      <c r="HN19" s="30">
        <f t="shared" si="492"/>
        <v>-4.1219320725274983E-2</v>
      </c>
      <c r="HO19" s="30">
        <f t="shared" si="492"/>
        <v>-4.1304570038621841E-2</v>
      </c>
      <c r="HP19" s="30">
        <f t="shared" si="492"/>
        <v>-4.13889916887323E-2</v>
      </c>
      <c r="HQ19" s="30">
        <f t="shared" si="492"/>
        <v>-4.147259371117179E-2</v>
      </c>
      <c r="HR19" s="30">
        <f t="shared" si="492"/>
        <v>-4.1555384063490512E-2</v>
      </c>
      <c r="HS19" s="30">
        <f t="shared" si="492"/>
        <v>-4.1637370625980899E-2</v>
      </c>
      <c r="HT19" s="30">
        <f t="shared" si="492"/>
        <v>-4.171856120242768E-2</v>
      </c>
      <c r="HU19" s="30">
        <f t="shared" si="492"/>
        <v>-4.1798963520850718E-2</v>
      </c>
      <c r="HV19" s="30">
        <f t="shared" si="492"/>
        <v>-4.1878585234240512E-2</v>
      </c>
      <c r="HW19" s="30">
        <f t="shared" si="492"/>
        <v>-4.1957433921286723E-2</v>
      </c>
      <c r="HX19" s="30">
        <f t="shared" si="492"/>
        <v>-4.2035517087099468E-2</v>
      </c>
      <c r="HY19" s="30">
        <f t="shared" si="492"/>
        <v>-4.2112842163923747E-2</v>
      </c>
      <c r="HZ19" s="30">
        <f t="shared" si="492"/>
        <v>-4.2189416511846815E-2</v>
      </c>
      <c r="IA19" s="30">
        <f t="shared" si="492"/>
        <v>-4.2265247419498789E-2</v>
      </c>
      <c r="IB19" s="30">
        <f t="shared" si="492"/>
        <v>-4.2340342104746367E-2</v>
      </c>
      <c r="IC19" s="30">
        <f t="shared" si="492"/>
        <v>-4.2414707715379904E-2</v>
      </c>
    </row>
    <row r="22" spans="2:237">
      <c r="B22" t="s">
        <v>22</v>
      </c>
    </row>
  </sheetData>
  <mergeCells count="3">
    <mergeCell ref="C1:E1"/>
    <mergeCell ref="C2:E2"/>
    <mergeCell ref="C3:E3"/>
  </mergeCells>
  <phoneticPr fontId="2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1C7EE-4E8A-4983-BC02-DD52E81E8FD1}">
  <dimension ref="B4:H50"/>
  <sheetViews>
    <sheetView showGridLines="0" topLeftCell="A29" zoomScale="98" zoomScaleNormal="98" workbookViewId="0">
      <selection activeCell="B48" sqref="B48"/>
    </sheetView>
  </sheetViews>
  <sheetFormatPr defaultColWidth="8.83984375" defaultRowHeight="14.4"/>
  <cols>
    <col min="2" max="2" width="57.15625" customWidth="1"/>
    <col min="3" max="6" width="10.83984375" customWidth="1"/>
    <col min="7" max="7" width="51.68359375" customWidth="1"/>
  </cols>
  <sheetData>
    <row r="4" spans="2:8" ht="15.6">
      <c r="B4" s="62"/>
      <c r="C4" s="62"/>
      <c r="D4" s="62"/>
      <c r="E4" s="62"/>
      <c r="F4" s="62"/>
      <c r="G4" s="62"/>
    </row>
    <row r="5" spans="2:8" ht="15.6">
      <c r="B5" s="62" t="s">
        <v>0</v>
      </c>
      <c r="C5" s="62"/>
      <c r="D5" s="62"/>
      <c r="E5" s="62"/>
      <c r="F5" s="62"/>
      <c r="G5" s="62"/>
    </row>
    <row r="6" spans="2:8" ht="14.7" thickBot="1">
      <c r="B6" s="1"/>
      <c r="C6" s="1"/>
      <c r="D6" s="1"/>
      <c r="E6" s="1"/>
      <c r="F6" s="1"/>
      <c r="G6" s="1"/>
    </row>
    <row r="7" spans="2:8" ht="20.7" thickBot="1">
      <c r="B7" s="63" t="s">
        <v>1</v>
      </c>
      <c r="C7" s="64"/>
      <c r="D7" s="2" t="s">
        <v>2</v>
      </c>
      <c r="E7" s="2" t="s">
        <v>2</v>
      </c>
      <c r="F7" s="65" t="s">
        <v>3</v>
      </c>
      <c r="G7" s="66"/>
    </row>
    <row r="8" spans="2:8" ht="15.6">
      <c r="B8" s="3" t="s">
        <v>4</v>
      </c>
      <c r="C8" s="4">
        <v>250</v>
      </c>
      <c r="D8" s="5">
        <v>-5.0000000000000001E-3</v>
      </c>
      <c r="E8" s="6">
        <v>0</v>
      </c>
      <c r="F8" s="4">
        <v>850</v>
      </c>
      <c r="G8" s="7" t="s">
        <v>5</v>
      </c>
    </row>
    <row r="9" spans="2:8" ht="15.6">
      <c r="B9" s="8" t="s">
        <v>6</v>
      </c>
      <c r="C9" s="9">
        <v>2225</v>
      </c>
      <c r="D9" s="10">
        <v>1.4999999999999999E-2</v>
      </c>
      <c r="E9" s="11">
        <v>8.9999999999999993E-3</v>
      </c>
      <c r="F9" s="9">
        <v>9450</v>
      </c>
      <c r="G9" s="12" t="s">
        <v>7</v>
      </c>
    </row>
    <row r="10" spans="2:8" ht="15.6">
      <c r="B10" s="13" t="s">
        <v>8</v>
      </c>
      <c r="C10" s="14">
        <f>+C9+C8</f>
        <v>2475</v>
      </c>
      <c r="D10" s="15"/>
      <c r="E10" s="16">
        <v>4.4999999999999998E-2</v>
      </c>
      <c r="F10" s="9">
        <v>930</v>
      </c>
      <c r="G10" s="12" t="s">
        <v>9</v>
      </c>
    </row>
    <row r="11" spans="2:8" ht="15.6">
      <c r="B11" s="8" t="s">
        <v>10</v>
      </c>
      <c r="C11" s="9">
        <v>9500</v>
      </c>
      <c r="D11" s="17">
        <v>3.3000000000000002E-2</v>
      </c>
      <c r="E11" s="16">
        <v>7.0000000000000007E-2</v>
      </c>
      <c r="F11" s="9">
        <v>620</v>
      </c>
      <c r="G11" s="12" t="s">
        <v>11</v>
      </c>
    </row>
    <row r="12" spans="2:8" ht="15.9" thickBot="1">
      <c r="B12" s="8" t="s">
        <v>12</v>
      </c>
      <c r="C12" s="9">
        <v>700</v>
      </c>
      <c r="D12" s="10">
        <v>0.03</v>
      </c>
      <c r="E12" s="16">
        <v>1.0999999999999999E-2</v>
      </c>
      <c r="F12" s="18">
        <v>825</v>
      </c>
      <c r="G12" s="19" t="s">
        <v>13</v>
      </c>
      <c r="H12" s="20"/>
    </row>
    <row r="13" spans="2:8" ht="15.75" customHeight="1">
      <c r="B13" s="21"/>
      <c r="C13" s="22"/>
      <c r="D13" s="23"/>
      <c r="E13" s="21"/>
      <c r="F13" s="22"/>
      <c r="G13" s="21"/>
      <c r="H13" s="20"/>
    </row>
    <row r="14" spans="2:8" ht="17.100000000000001" thickBot="1">
      <c r="B14" s="24" t="s">
        <v>14</v>
      </c>
      <c r="C14" s="25">
        <v>12675</v>
      </c>
      <c r="D14" s="26"/>
      <c r="E14" s="27"/>
      <c r="F14" s="25">
        <f>C14</f>
        <v>12675</v>
      </c>
      <c r="G14" s="28" t="s">
        <v>15</v>
      </c>
    </row>
    <row r="16" spans="2:8">
      <c r="C16" s="29"/>
    </row>
    <row r="17" spans="2:7">
      <c r="B17" t="s">
        <v>306</v>
      </c>
      <c r="C17" s="46">
        <f>2475*0%+9500*50%*50%+9500*50%*75%+700*90%</f>
        <v>6567.5</v>
      </c>
      <c r="F17">
        <f>12675-825-850-9450</f>
        <v>1550</v>
      </c>
      <c r="G17" t="s">
        <v>309</v>
      </c>
    </row>
    <row r="18" spans="2:7">
      <c r="C18" s="30"/>
      <c r="F18">
        <f>+F17/2.5</f>
        <v>620</v>
      </c>
      <c r="G18" t="s">
        <v>310</v>
      </c>
    </row>
    <row r="19" spans="2:7">
      <c r="B19" t="s">
        <v>307</v>
      </c>
      <c r="C19" s="30">
        <f>+F12/C17</f>
        <v>0.12561857632280168</v>
      </c>
      <c r="F19">
        <f>+F18*1.5</f>
        <v>930</v>
      </c>
      <c r="G19" t="s">
        <v>311</v>
      </c>
    </row>
    <row r="20" spans="2:7">
      <c r="C20" s="30" t="s">
        <v>337</v>
      </c>
    </row>
    <row r="21" spans="2:7" ht="14.7" thickBot="1">
      <c r="C21" s="30" t="s">
        <v>308</v>
      </c>
      <c r="G21" t="s">
        <v>312</v>
      </c>
    </row>
    <row r="22" spans="2:7" ht="20.7" thickBot="1">
      <c r="B22" s="63" t="s">
        <v>1</v>
      </c>
      <c r="C22" s="64"/>
      <c r="D22" s="2" t="s">
        <v>2</v>
      </c>
      <c r="E22" s="2" t="s">
        <v>2</v>
      </c>
      <c r="F22" s="65" t="s">
        <v>3</v>
      </c>
      <c r="G22" s="66"/>
    </row>
    <row r="23" spans="2:7" ht="15.6">
      <c r="B23" s="3" t="s">
        <v>4</v>
      </c>
      <c r="C23" s="4">
        <f>+C8-150</f>
        <v>100</v>
      </c>
      <c r="D23" s="5">
        <v>-5.0000000000000001E-3</v>
      </c>
      <c r="E23" s="6">
        <v>0</v>
      </c>
      <c r="F23" s="4">
        <f>850+850</f>
        <v>1700</v>
      </c>
      <c r="G23" s="7" t="s">
        <v>5</v>
      </c>
    </row>
    <row r="24" spans="2:7" ht="15.6">
      <c r="B24" s="8" t="s">
        <v>6</v>
      </c>
      <c r="C24" s="9">
        <v>2225</v>
      </c>
      <c r="D24" s="10">
        <v>1.4999999999999999E-2</v>
      </c>
      <c r="E24" s="11">
        <v>8.9999999999999993E-3</v>
      </c>
      <c r="F24" s="9">
        <f>9450-1000</f>
        <v>8450</v>
      </c>
      <c r="G24" s="12" t="s">
        <v>7</v>
      </c>
    </row>
    <row r="25" spans="2:7" ht="15.6">
      <c r="B25" s="13" t="s">
        <v>8</v>
      </c>
      <c r="C25" s="14">
        <f>+C24+C23</f>
        <v>2325</v>
      </c>
      <c r="D25" s="15"/>
      <c r="E25" s="16">
        <v>4.4999999999999998E-2</v>
      </c>
      <c r="F25" s="51">
        <v>930</v>
      </c>
      <c r="G25" s="12" t="s">
        <v>9</v>
      </c>
    </row>
    <row r="26" spans="2:7" ht="15.6">
      <c r="B26" s="8" t="s">
        <v>10</v>
      </c>
      <c r="C26" s="9">
        <v>9500</v>
      </c>
      <c r="D26" s="17">
        <v>3.3000000000000002E-2</v>
      </c>
      <c r="E26" s="16">
        <v>7.0000000000000007E-2</v>
      </c>
      <c r="F26" s="51">
        <v>620</v>
      </c>
      <c r="G26" s="12" t="s">
        <v>11</v>
      </c>
    </row>
    <row r="27" spans="2:7" ht="15.9" thickBot="1">
      <c r="B27" s="8" t="s">
        <v>12</v>
      </c>
      <c r="C27" s="9">
        <v>700</v>
      </c>
      <c r="D27" s="10">
        <v>0.03</v>
      </c>
      <c r="E27" s="16">
        <v>1.0999999999999999E-2</v>
      </c>
      <c r="F27" s="18">
        <v>825</v>
      </c>
      <c r="G27" s="19" t="s">
        <v>13</v>
      </c>
    </row>
    <row r="28" spans="2:7" ht="15.6">
      <c r="B28" s="21"/>
      <c r="C28" s="22"/>
      <c r="D28" s="23"/>
      <c r="E28" s="21"/>
      <c r="F28" s="22"/>
      <c r="G28" s="21"/>
    </row>
    <row r="29" spans="2:7" ht="17.100000000000001" thickBot="1">
      <c r="B29" s="24" t="s">
        <v>14</v>
      </c>
      <c r="C29" s="25">
        <f>+C27+C26+C25</f>
        <v>12525</v>
      </c>
      <c r="D29" s="26"/>
      <c r="E29" s="27"/>
      <c r="F29" s="25">
        <f>C29</f>
        <v>12525</v>
      </c>
      <c r="G29" s="28" t="s">
        <v>15</v>
      </c>
    </row>
    <row r="30" spans="2:7" ht="16.8">
      <c r="B30" s="47"/>
      <c r="C30" s="48"/>
      <c r="D30" s="49"/>
      <c r="E30" s="49"/>
      <c r="F30" s="48"/>
      <c r="G30" s="50"/>
    </row>
    <row r="31" spans="2:7" ht="16.8">
      <c r="B31" s="47"/>
      <c r="C31" s="48"/>
      <c r="D31" s="49"/>
      <c r="E31" s="49"/>
      <c r="F31" s="48"/>
      <c r="G31" s="50"/>
    </row>
    <row r="32" spans="2:7" ht="15.6">
      <c r="B32" s="62" t="s">
        <v>338</v>
      </c>
      <c r="C32" s="62"/>
      <c r="D32" s="62"/>
      <c r="E32" s="62"/>
      <c r="F32" s="62"/>
      <c r="G32" s="62"/>
    </row>
    <row r="33" spans="2:7" ht="14.7" thickBot="1">
      <c r="B33" s="1"/>
      <c r="C33" s="1"/>
      <c r="D33" s="1"/>
      <c r="E33" s="1"/>
      <c r="F33" s="1"/>
      <c r="G33" s="1"/>
    </row>
    <row r="34" spans="2:7" ht="20.7" thickBot="1">
      <c r="B34" s="59" t="s">
        <v>16</v>
      </c>
      <c r="C34" s="60"/>
      <c r="D34" s="2" t="s">
        <v>2</v>
      </c>
      <c r="E34" s="2"/>
      <c r="F34" s="61" t="s">
        <v>3</v>
      </c>
      <c r="G34" s="59"/>
    </row>
    <row r="35" spans="2:7" ht="15.6">
      <c r="B35" s="3" t="s">
        <v>4</v>
      </c>
      <c r="C35" s="4">
        <v>100</v>
      </c>
      <c r="D35" s="5"/>
      <c r="E35" s="52">
        <v>1700</v>
      </c>
      <c r="F35" s="4">
        <v>1700</v>
      </c>
      <c r="G35" s="7" t="s">
        <v>5</v>
      </c>
    </row>
    <row r="36" spans="2:7" ht="15.6">
      <c r="B36" s="8" t="s">
        <v>6</v>
      </c>
      <c r="C36" s="9">
        <v>2225</v>
      </c>
      <c r="D36" s="10"/>
      <c r="E36" s="53">
        <v>8450</v>
      </c>
      <c r="F36" s="9">
        <f>+F24*(1-F50)</f>
        <v>5697.8944562899787</v>
      </c>
      <c r="G36" s="12" t="s">
        <v>7</v>
      </c>
    </row>
    <row r="37" spans="2:7" ht="15.6">
      <c r="B37" s="13" t="s">
        <v>8</v>
      </c>
      <c r="C37" s="14">
        <v>2325</v>
      </c>
      <c r="D37" s="15"/>
      <c r="E37" s="54">
        <v>930</v>
      </c>
      <c r="F37" s="9">
        <f>+F25*(1-F50)</f>
        <v>627.10554371002138</v>
      </c>
      <c r="G37" s="12" t="s">
        <v>9</v>
      </c>
    </row>
    <row r="38" spans="2:7" ht="15.6">
      <c r="B38" s="8" t="s">
        <v>10</v>
      </c>
      <c r="C38" s="9">
        <f>+C26*(100%-40%)</f>
        <v>5700</v>
      </c>
      <c r="D38" s="17"/>
      <c r="E38" s="54">
        <v>620</v>
      </c>
      <c r="F38" s="9">
        <v>0</v>
      </c>
      <c r="G38" s="12" t="s">
        <v>11</v>
      </c>
    </row>
    <row r="39" spans="2:7" ht="15.9" thickBot="1">
      <c r="B39" s="8" t="s">
        <v>12</v>
      </c>
      <c r="C39" s="9">
        <v>700</v>
      </c>
      <c r="D39" s="10"/>
      <c r="E39" s="55">
        <f>+E41-SUM(E35:E38)</f>
        <v>-2975</v>
      </c>
      <c r="F39" s="18">
        <v>700</v>
      </c>
      <c r="G39" s="19" t="s">
        <v>13</v>
      </c>
    </row>
    <row r="40" spans="2:7" ht="15.6">
      <c r="B40" s="21"/>
      <c r="C40" s="22"/>
      <c r="D40" s="23"/>
      <c r="E40" s="21"/>
      <c r="F40" s="22"/>
      <c r="G40" s="21"/>
    </row>
    <row r="41" spans="2:7" ht="17.100000000000001" thickBot="1">
      <c r="B41" s="24" t="s">
        <v>14</v>
      </c>
      <c r="C41" s="25">
        <f>+C39+C38+C37</f>
        <v>8725</v>
      </c>
      <c r="D41" s="26"/>
      <c r="E41" s="27">
        <f>C41</f>
        <v>8725</v>
      </c>
      <c r="F41" s="25">
        <f>8725</f>
        <v>8725</v>
      </c>
      <c r="G41" s="28" t="s">
        <v>15</v>
      </c>
    </row>
    <row r="44" spans="2:7">
      <c r="C44" s="29">
        <f>+C29-C41</f>
        <v>3800</v>
      </c>
      <c r="F44" t="s">
        <v>313</v>
      </c>
    </row>
    <row r="45" spans="2:7">
      <c r="F45" t="s">
        <v>314</v>
      </c>
    </row>
    <row r="46" spans="2:7">
      <c r="F46">
        <f>8725-700-1700</f>
        <v>6325</v>
      </c>
    </row>
    <row r="47" spans="2:7">
      <c r="F47" t="s">
        <v>315</v>
      </c>
    </row>
    <row r="48" spans="2:7">
      <c r="F48">
        <f>8450+930</f>
        <v>9380</v>
      </c>
    </row>
    <row r="49" spans="6:6">
      <c r="F49" t="s">
        <v>316</v>
      </c>
    </row>
    <row r="50" spans="6:6">
      <c r="F50" s="30">
        <f>1-6325/9380</f>
        <v>0.32569296375266521</v>
      </c>
    </row>
  </sheetData>
  <mergeCells count="9">
    <mergeCell ref="B34:C34"/>
    <mergeCell ref="F34:G34"/>
    <mergeCell ref="B4:G4"/>
    <mergeCell ref="B5:G5"/>
    <mergeCell ref="B7:C7"/>
    <mergeCell ref="F7:G7"/>
    <mergeCell ref="B32:G32"/>
    <mergeCell ref="B22:C22"/>
    <mergeCell ref="F22:G2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04F4-8ECB-4AC6-9ACD-7CB094FB2C8A}">
  <dimension ref="E2:M100"/>
  <sheetViews>
    <sheetView showGridLines="0" tabSelected="1" topLeftCell="A54" workbookViewId="0">
      <selection activeCell="J62" sqref="J62"/>
    </sheetView>
  </sheetViews>
  <sheetFormatPr defaultRowHeight="14.4"/>
  <cols>
    <col min="5" max="5" width="57.20703125" customWidth="1"/>
    <col min="10" max="10" width="28.5234375" customWidth="1"/>
  </cols>
  <sheetData>
    <row r="2" spans="5:13">
      <c r="G2" t="s">
        <v>319</v>
      </c>
    </row>
    <row r="3" spans="5:13" ht="14.7" thickBot="1"/>
    <row r="4" spans="5:13" ht="20.7" thickBot="1">
      <c r="E4" s="59" t="s">
        <v>16</v>
      </c>
      <c r="F4" s="60"/>
      <c r="G4" s="2" t="s">
        <v>2</v>
      </c>
      <c r="H4" s="2" t="s">
        <v>2</v>
      </c>
      <c r="I4" s="61" t="s">
        <v>3</v>
      </c>
      <c r="J4" s="59"/>
    </row>
    <row r="5" spans="5:13" ht="15.6">
      <c r="E5" s="3" t="s">
        <v>317</v>
      </c>
      <c r="F5" s="4">
        <v>2200</v>
      </c>
      <c r="G5" s="5"/>
      <c r="H5" s="6"/>
      <c r="I5" s="4"/>
      <c r="J5" s="7"/>
    </row>
    <row r="6" spans="5:13" ht="15.6">
      <c r="E6" s="8"/>
      <c r="F6" s="9"/>
      <c r="G6" s="10"/>
      <c r="H6" s="11"/>
      <c r="I6" s="9"/>
      <c r="J6" s="12"/>
    </row>
    <row r="7" spans="5:13" ht="15.6">
      <c r="E7" s="13"/>
      <c r="F7" s="14"/>
      <c r="G7" s="15"/>
      <c r="H7" s="16"/>
      <c r="I7" s="9"/>
      <c r="J7" s="12"/>
    </row>
    <row r="8" spans="5:13" ht="15.6">
      <c r="E8" s="8"/>
      <c r="F8" s="9"/>
      <c r="G8" s="17"/>
      <c r="H8" s="16"/>
      <c r="I8" s="9"/>
      <c r="J8" s="12"/>
      <c r="M8" t="s">
        <v>321</v>
      </c>
    </row>
    <row r="9" spans="5:13" ht="15.9" thickBot="1">
      <c r="E9" s="8"/>
      <c r="F9" s="9"/>
      <c r="G9" s="10"/>
      <c r="H9" s="16"/>
      <c r="I9" s="18"/>
      <c r="J9" s="19"/>
      <c r="M9" t="s">
        <v>322</v>
      </c>
    </row>
    <row r="10" spans="5:13" ht="15.6">
      <c r="E10" s="21"/>
      <c r="F10" s="22"/>
      <c r="G10" s="23"/>
      <c r="H10" s="21"/>
      <c r="I10" s="22"/>
      <c r="J10" s="21"/>
    </row>
    <row r="11" spans="5:13" ht="17.100000000000001" thickBot="1">
      <c r="E11" s="24" t="s">
        <v>14</v>
      </c>
      <c r="F11" s="25">
        <f>+F9+F8+F7</f>
        <v>0</v>
      </c>
      <c r="G11" s="26"/>
      <c r="H11" s="27"/>
      <c r="I11" s="25"/>
      <c r="J11" s="28" t="s">
        <v>15</v>
      </c>
    </row>
    <row r="15" spans="5:13">
      <c r="G15" t="s">
        <v>320</v>
      </c>
    </row>
    <row r="16" spans="5:13" ht="14.7" thickBot="1"/>
    <row r="17" spans="5:10" ht="20.7" thickBot="1">
      <c r="E17" s="59" t="s">
        <v>16</v>
      </c>
      <c r="F17" s="60"/>
      <c r="G17" s="2" t="s">
        <v>2</v>
      </c>
      <c r="H17" s="2" t="s">
        <v>2</v>
      </c>
      <c r="I17" s="61" t="s">
        <v>3</v>
      </c>
      <c r="J17" s="59"/>
    </row>
    <row r="18" spans="5:10" ht="15.6">
      <c r="E18" s="3" t="s">
        <v>317</v>
      </c>
      <c r="F18" s="4">
        <f>2200-1200</f>
        <v>1000</v>
      </c>
      <c r="G18" s="5"/>
      <c r="H18" s="6"/>
      <c r="I18" s="4"/>
      <c r="J18" s="7"/>
    </row>
    <row r="19" spans="5:10" ht="15.6">
      <c r="E19" s="8"/>
      <c r="F19" s="9"/>
      <c r="G19" s="10"/>
      <c r="H19" s="11"/>
      <c r="I19" s="9"/>
      <c r="J19" s="12"/>
    </row>
    <row r="20" spans="5:10" ht="15.6">
      <c r="E20" s="13"/>
      <c r="F20" s="14"/>
      <c r="G20" s="15"/>
      <c r="H20" s="16"/>
      <c r="I20" s="9"/>
      <c r="J20" s="12"/>
    </row>
    <row r="21" spans="5:10" ht="15.6">
      <c r="E21" s="8"/>
      <c r="F21" s="9"/>
      <c r="G21" s="17"/>
      <c r="H21" s="16"/>
      <c r="I21" s="9"/>
      <c r="J21" s="12"/>
    </row>
    <row r="22" spans="5:10" ht="15.9" thickBot="1">
      <c r="E22" s="8"/>
      <c r="F22" s="9"/>
      <c r="G22" s="10"/>
      <c r="H22" s="16"/>
      <c r="I22" s="18"/>
      <c r="J22" s="19"/>
    </row>
    <row r="23" spans="5:10" ht="15.6">
      <c r="E23" s="21"/>
      <c r="F23" s="22"/>
      <c r="G23" s="23"/>
      <c r="H23" s="21"/>
      <c r="I23" s="22"/>
      <c r="J23" s="21"/>
    </row>
    <row r="24" spans="5:10" ht="17.100000000000001" thickBot="1">
      <c r="E24" s="24" t="s">
        <v>14</v>
      </c>
      <c r="F24" s="25">
        <f>+F22+F21+F20</f>
        <v>0</v>
      </c>
      <c r="G24" s="26"/>
      <c r="H24" s="27"/>
      <c r="I24" s="25"/>
      <c r="J24" s="28" t="s">
        <v>15</v>
      </c>
    </row>
    <row r="27" spans="5:10">
      <c r="G27" t="s">
        <v>323</v>
      </c>
    </row>
    <row r="28" spans="5:10" ht="14.7" thickBot="1"/>
    <row r="29" spans="5:10" ht="20.7" thickBot="1">
      <c r="E29" s="59" t="s">
        <v>16</v>
      </c>
      <c r="F29" s="60"/>
      <c r="G29" s="2" t="s">
        <v>2</v>
      </c>
      <c r="H29" s="2" t="s">
        <v>2</v>
      </c>
      <c r="I29" s="61" t="s">
        <v>3</v>
      </c>
      <c r="J29" s="59"/>
    </row>
    <row r="30" spans="5:10" ht="15.6">
      <c r="E30" s="3" t="s">
        <v>324</v>
      </c>
      <c r="F30" s="4">
        <v>10000</v>
      </c>
      <c r="G30" s="5"/>
      <c r="H30" s="6"/>
      <c r="I30" s="4"/>
      <c r="J30" s="7" t="s">
        <v>327</v>
      </c>
    </row>
    <row r="31" spans="5:10" ht="15.6">
      <c r="E31" s="8" t="s">
        <v>325</v>
      </c>
      <c r="F31" s="9">
        <v>5000</v>
      </c>
      <c r="G31" s="10"/>
      <c r="H31" s="11"/>
      <c r="I31" s="9">
        <v>2200</v>
      </c>
      <c r="J31" s="12" t="s">
        <v>318</v>
      </c>
    </row>
    <row r="32" spans="5:10" ht="15.6">
      <c r="E32" s="13"/>
      <c r="F32" s="14"/>
      <c r="G32" s="15"/>
      <c r="H32" s="16"/>
      <c r="I32" s="9"/>
      <c r="J32" s="12"/>
    </row>
    <row r="33" spans="5:10" ht="15.6">
      <c r="E33" s="8"/>
      <c r="F33" s="9"/>
      <c r="G33" s="17"/>
      <c r="H33" s="16"/>
      <c r="I33" s="9"/>
      <c r="J33" s="12" t="s">
        <v>328</v>
      </c>
    </row>
    <row r="34" spans="5:10" ht="15.9" thickBot="1">
      <c r="E34" s="8"/>
      <c r="F34" s="9"/>
      <c r="G34" s="10"/>
      <c r="H34" s="16"/>
      <c r="I34" s="18"/>
      <c r="J34" s="19"/>
    </row>
    <row r="35" spans="5:10" ht="15.6">
      <c r="E35" s="21"/>
      <c r="F35" s="22"/>
      <c r="G35" s="23"/>
      <c r="H35" s="21"/>
      <c r="I35" s="22"/>
      <c r="J35" s="21"/>
    </row>
    <row r="36" spans="5:10" ht="17.100000000000001" thickBot="1">
      <c r="E36" s="24" t="s">
        <v>14</v>
      </c>
      <c r="F36" s="25">
        <f>+F34+F33+F32</f>
        <v>0</v>
      </c>
      <c r="G36" s="26"/>
      <c r="H36" s="27"/>
      <c r="I36" s="25"/>
      <c r="J36" s="28" t="s">
        <v>15</v>
      </c>
    </row>
    <row r="39" spans="5:10">
      <c r="G39" t="s">
        <v>326</v>
      </c>
    </row>
    <row r="40" spans="5:10" ht="14.7" thickBot="1"/>
    <row r="41" spans="5:10" ht="20.7" thickBot="1">
      <c r="E41" s="59" t="s">
        <v>16</v>
      </c>
      <c r="F41" s="60"/>
      <c r="G41" s="2" t="s">
        <v>2</v>
      </c>
      <c r="H41" s="2" t="s">
        <v>2</v>
      </c>
      <c r="I41" s="61" t="s">
        <v>3</v>
      </c>
      <c r="J41" s="59"/>
    </row>
    <row r="42" spans="5:10" ht="15.6">
      <c r="E42" s="3" t="s">
        <v>324</v>
      </c>
      <c r="F42" s="4">
        <v>10000</v>
      </c>
      <c r="G42" s="5"/>
      <c r="H42" s="6"/>
      <c r="I42" s="4"/>
      <c r="J42" s="7" t="s">
        <v>327</v>
      </c>
    </row>
    <row r="43" spans="5:10" ht="15.6">
      <c r="E43" s="8" t="s">
        <v>325</v>
      </c>
      <c r="F43" s="9">
        <v>4000</v>
      </c>
      <c r="G43" s="10"/>
      <c r="H43" s="11"/>
      <c r="I43" s="9">
        <v>1000</v>
      </c>
      <c r="J43" s="12" t="s">
        <v>318</v>
      </c>
    </row>
    <row r="44" spans="5:10" ht="15.6">
      <c r="E44" s="13"/>
      <c r="F44" s="14"/>
      <c r="G44" s="15"/>
      <c r="H44" s="16"/>
      <c r="I44" s="9"/>
      <c r="J44" s="12"/>
    </row>
    <row r="45" spans="5:10" ht="15.6">
      <c r="E45" s="8"/>
      <c r="F45" s="9"/>
      <c r="G45" s="17"/>
      <c r="H45" s="16"/>
      <c r="I45" s="9"/>
      <c r="J45" s="12" t="s">
        <v>328</v>
      </c>
    </row>
    <row r="46" spans="5:10" ht="15.9" thickBot="1">
      <c r="E46" s="8"/>
      <c r="F46" s="9"/>
      <c r="G46" s="10"/>
      <c r="H46" s="16"/>
      <c r="I46" s="18"/>
      <c r="J46" s="19"/>
    </row>
    <row r="47" spans="5:10" ht="15.6">
      <c r="E47" s="21"/>
      <c r="F47" s="22"/>
      <c r="G47" s="23"/>
      <c r="H47" s="21"/>
      <c r="I47" s="22"/>
      <c r="J47" s="21"/>
    </row>
    <row r="48" spans="5:10" ht="17.100000000000001" thickBot="1">
      <c r="E48" s="24" t="s">
        <v>14</v>
      </c>
      <c r="F48" s="25">
        <f>+F46+F45+F44</f>
        <v>0</v>
      </c>
      <c r="G48" s="26"/>
      <c r="H48" s="27"/>
      <c r="I48" s="25"/>
      <c r="J48" s="28" t="s">
        <v>15</v>
      </c>
    </row>
    <row r="52" spans="5:10">
      <c r="G52" t="s">
        <v>333</v>
      </c>
    </row>
    <row r="53" spans="5:10" ht="14.7" thickBot="1"/>
    <row r="54" spans="5:10" ht="20.7" thickBot="1">
      <c r="E54" s="59" t="s">
        <v>16</v>
      </c>
      <c r="F54" s="60"/>
      <c r="G54" s="2" t="s">
        <v>2</v>
      </c>
      <c r="H54" s="2" t="s">
        <v>2</v>
      </c>
      <c r="I54" s="61" t="s">
        <v>3</v>
      </c>
      <c r="J54" s="59"/>
    </row>
    <row r="55" spans="5:10" ht="15.6">
      <c r="E55" s="3"/>
      <c r="F55" s="4"/>
      <c r="G55" s="5"/>
      <c r="H55" s="6"/>
      <c r="I55" s="4"/>
      <c r="J55" s="7" t="s">
        <v>330</v>
      </c>
    </row>
    <row r="56" spans="5:10" ht="15.6">
      <c r="E56" s="8"/>
      <c r="F56" s="9"/>
      <c r="G56" s="10"/>
      <c r="H56" s="11"/>
      <c r="I56" s="9">
        <v>5000</v>
      </c>
      <c r="J56" s="12" t="s">
        <v>331</v>
      </c>
    </row>
    <row r="57" spans="5:10" ht="15.6">
      <c r="E57" s="13"/>
      <c r="F57" s="14"/>
      <c r="G57" s="15"/>
      <c r="H57" s="16"/>
      <c r="I57" s="9">
        <v>5000</v>
      </c>
      <c r="J57" s="12" t="s">
        <v>332</v>
      </c>
    </row>
    <row r="58" spans="5:10" ht="15.6">
      <c r="E58" s="8"/>
      <c r="F58" s="9"/>
      <c r="G58" s="17"/>
      <c r="H58" s="16"/>
      <c r="I58" s="9"/>
      <c r="J58" s="12"/>
    </row>
    <row r="59" spans="5:10" ht="15.9" thickBot="1">
      <c r="E59" s="8"/>
      <c r="F59" s="9"/>
      <c r="G59" s="10"/>
      <c r="H59" s="16"/>
      <c r="I59" s="18"/>
      <c r="J59" s="19"/>
    </row>
    <row r="60" spans="5:10" ht="15.6">
      <c r="E60" s="21"/>
      <c r="F60" s="22"/>
      <c r="G60" s="23"/>
      <c r="H60" s="21"/>
      <c r="I60" s="22"/>
      <c r="J60" s="21"/>
    </row>
    <row r="61" spans="5:10" ht="17.100000000000001" thickBot="1">
      <c r="E61" s="24" t="s">
        <v>14</v>
      </c>
      <c r="F61" s="25">
        <f>+F59+F58+F57</f>
        <v>0</v>
      </c>
      <c r="G61" s="26"/>
      <c r="H61" s="27"/>
      <c r="I61" s="25"/>
      <c r="J61" s="28" t="s">
        <v>15</v>
      </c>
    </row>
    <row r="66" spans="5:10">
      <c r="G66" t="s">
        <v>329</v>
      </c>
    </row>
    <row r="67" spans="5:10" ht="14.7" thickBot="1"/>
    <row r="68" spans="5:10" ht="20.7" thickBot="1">
      <c r="E68" s="59" t="s">
        <v>16</v>
      </c>
      <c r="F68" s="60"/>
      <c r="G68" s="2" t="s">
        <v>2</v>
      </c>
      <c r="H68" s="2" t="s">
        <v>2</v>
      </c>
      <c r="I68" s="61" t="s">
        <v>3</v>
      </c>
      <c r="J68" s="59"/>
    </row>
    <row r="69" spans="5:10" ht="15.6">
      <c r="E69" s="3"/>
      <c r="F69" s="4"/>
      <c r="G69" s="5"/>
      <c r="H69" s="6"/>
      <c r="I69" s="4"/>
      <c r="J69" s="7" t="s">
        <v>330</v>
      </c>
    </row>
    <row r="70" spans="5:10" ht="15.6">
      <c r="E70" s="8"/>
      <c r="F70" s="9"/>
      <c r="G70" s="10"/>
      <c r="H70" s="11"/>
      <c r="I70" s="9">
        <f>5000-1000</f>
        <v>4000</v>
      </c>
      <c r="J70" s="12" t="s">
        <v>331</v>
      </c>
    </row>
    <row r="71" spans="5:10" ht="15.6">
      <c r="E71" s="13"/>
      <c r="F71" s="14"/>
      <c r="G71" s="15"/>
      <c r="H71" s="16"/>
      <c r="I71" s="9">
        <f>5000+1000</f>
        <v>6000</v>
      </c>
      <c r="J71" s="12" t="s">
        <v>332</v>
      </c>
    </row>
    <row r="72" spans="5:10" ht="15.6">
      <c r="E72" s="8"/>
      <c r="F72" s="9"/>
      <c r="G72" s="17"/>
      <c r="H72" s="16"/>
      <c r="I72" s="9"/>
      <c r="J72" s="12"/>
    </row>
    <row r="73" spans="5:10" ht="15.9" thickBot="1">
      <c r="E73" s="8"/>
      <c r="F73" s="9"/>
      <c r="G73" s="10"/>
      <c r="H73" s="16"/>
      <c r="I73" s="18"/>
      <c r="J73" s="19"/>
    </row>
    <row r="74" spans="5:10" ht="15.6">
      <c r="E74" s="21"/>
      <c r="F74" s="22"/>
      <c r="G74" s="23"/>
      <c r="H74" s="21"/>
      <c r="I74" s="22"/>
      <c r="J74" s="21"/>
    </row>
    <row r="75" spans="5:10" ht="17.100000000000001" thickBot="1">
      <c r="E75" s="24" t="s">
        <v>14</v>
      </c>
      <c r="F75" s="25">
        <f>+F73+F72+F71</f>
        <v>0</v>
      </c>
      <c r="G75" s="26"/>
      <c r="H75" s="27"/>
      <c r="I75" s="25"/>
      <c r="J75" s="28" t="s">
        <v>15</v>
      </c>
    </row>
    <row r="79" spans="5:10">
      <c r="G79" t="s">
        <v>334</v>
      </c>
    </row>
    <row r="80" spans="5:10" ht="14.7" thickBot="1"/>
    <row r="81" spans="5:10" ht="20.7" thickBot="1">
      <c r="E81" s="59" t="s">
        <v>16</v>
      </c>
      <c r="F81" s="60"/>
      <c r="G81" s="2" t="s">
        <v>2</v>
      </c>
      <c r="H81" s="2" t="s">
        <v>2</v>
      </c>
      <c r="I81" s="61" t="s">
        <v>3</v>
      </c>
      <c r="J81" s="59"/>
    </row>
    <row r="82" spans="5:10" ht="15.6">
      <c r="E82" s="3" t="s">
        <v>324</v>
      </c>
      <c r="F82" s="4">
        <v>3000</v>
      </c>
      <c r="G82" s="5"/>
      <c r="H82" s="6"/>
      <c r="I82" s="4"/>
      <c r="J82" s="7" t="s">
        <v>327</v>
      </c>
    </row>
    <row r="83" spans="5:10" ht="15.6">
      <c r="E83" s="8" t="s">
        <v>325</v>
      </c>
      <c r="F83" s="9">
        <v>5000</v>
      </c>
      <c r="G83" s="10"/>
      <c r="H83" s="11"/>
      <c r="I83" s="9">
        <v>100</v>
      </c>
      <c r="J83" s="12" t="s">
        <v>318</v>
      </c>
    </row>
    <row r="84" spans="5:10" ht="15.6">
      <c r="E84" s="13"/>
      <c r="F84" s="14"/>
      <c r="G84" s="15"/>
      <c r="H84" s="16"/>
      <c r="I84" s="9"/>
      <c r="J84" s="12"/>
    </row>
    <row r="85" spans="5:10" ht="15.6">
      <c r="E85" s="8"/>
      <c r="F85" s="9"/>
      <c r="G85" s="17"/>
      <c r="H85" s="16"/>
      <c r="I85" s="9"/>
      <c r="J85" s="12" t="s">
        <v>328</v>
      </c>
    </row>
    <row r="86" spans="5:10" ht="15.9" thickBot="1">
      <c r="E86" s="8"/>
      <c r="F86" s="9"/>
      <c r="G86" s="10"/>
      <c r="H86" s="16"/>
      <c r="I86" s="18">
        <v>500</v>
      </c>
      <c r="J86" s="19" t="s">
        <v>335</v>
      </c>
    </row>
    <row r="87" spans="5:10" ht="15.6">
      <c r="E87" s="21"/>
      <c r="F87" s="22"/>
      <c r="G87" s="23"/>
      <c r="H87" s="21"/>
      <c r="I87" s="22"/>
      <c r="J87" s="21"/>
    </row>
    <row r="88" spans="5:10" ht="17.100000000000001" thickBot="1">
      <c r="E88" s="24" t="s">
        <v>14</v>
      </c>
      <c r="F88" s="25">
        <f>+F86+F85+F84</f>
        <v>0</v>
      </c>
      <c r="G88" s="26"/>
      <c r="H88" s="27"/>
      <c r="I88" s="25"/>
      <c r="J88" s="28" t="s">
        <v>15</v>
      </c>
    </row>
    <row r="91" spans="5:10">
      <c r="G91" t="s">
        <v>336</v>
      </c>
    </row>
    <row r="92" spans="5:10" ht="14.7" thickBot="1"/>
    <row r="93" spans="5:10" ht="20.7" thickBot="1">
      <c r="E93" s="59" t="s">
        <v>16</v>
      </c>
      <c r="F93" s="60"/>
      <c r="G93" s="2" t="s">
        <v>2</v>
      </c>
      <c r="H93" s="2" t="s">
        <v>2</v>
      </c>
      <c r="I93" s="61" t="s">
        <v>3</v>
      </c>
      <c r="J93" s="59"/>
    </row>
    <row r="94" spans="5:10" ht="15.6">
      <c r="E94" s="3" t="s">
        <v>324</v>
      </c>
      <c r="F94" s="4">
        <v>3000</v>
      </c>
      <c r="G94" s="5"/>
      <c r="H94" s="6"/>
      <c r="I94" s="4"/>
      <c r="J94" s="7" t="s">
        <v>327</v>
      </c>
    </row>
    <row r="95" spans="5:10" ht="15.6">
      <c r="E95" s="8" t="s">
        <v>325</v>
      </c>
      <c r="F95" s="9">
        <f>5000+1000</f>
        <v>6000</v>
      </c>
      <c r="G95" s="10"/>
      <c r="H95" s="11"/>
      <c r="I95" s="9">
        <v>100</v>
      </c>
      <c r="J95" s="12" t="s">
        <v>318</v>
      </c>
    </row>
    <row r="96" spans="5:10" ht="15.6">
      <c r="E96" s="13"/>
      <c r="F96" s="14"/>
      <c r="G96" s="15"/>
      <c r="H96" s="16"/>
      <c r="I96" s="9"/>
      <c r="J96" s="12"/>
    </row>
    <row r="97" spans="5:10" ht="15.6">
      <c r="E97" s="8"/>
      <c r="F97" s="9"/>
      <c r="G97" s="17"/>
      <c r="H97" s="16"/>
      <c r="I97" s="9"/>
      <c r="J97" s="12" t="s">
        <v>328</v>
      </c>
    </row>
    <row r="98" spans="5:10" ht="15.9" thickBot="1">
      <c r="E98" s="8"/>
      <c r="F98" s="9"/>
      <c r="G98" s="10"/>
      <c r="H98" s="16"/>
      <c r="I98" s="18">
        <f>500+1000</f>
        <v>1500</v>
      </c>
      <c r="J98" s="19" t="s">
        <v>335</v>
      </c>
    </row>
    <row r="99" spans="5:10" ht="15.6">
      <c r="E99" s="21"/>
      <c r="F99" s="22"/>
      <c r="G99" s="23"/>
      <c r="H99" s="21"/>
      <c r="I99" s="22"/>
      <c r="J99" s="21"/>
    </row>
    <row r="100" spans="5:10" ht="17.100000000000001" thickBot="1">
      <c r="E100" s="24" t="s">
        <v>14</v>
      </c>
      <c r="F100" s="25">
        <f>+F98+F97+F96</f>
        <v>0</v>
      </c>
      <c r="G100" s="26"/>
      <c r="H100" s="27"/>
      <c r="I100" s="25"/>
      <c r="J100" s="28" t="s">
        <v>15</v>
      </c>
    </row>
  </sheetData>
  <mergeCells count="16">
    <mergeCell ref="E4:F4"/>
    <mergeCell ref="I4:J4"/>
    <mergeCell ref="E17:F17"/>
    <mergeCell ref="I17:J17"/>
    <mergeCell ref="E29:F29"/>
    <mergeCell ref="I29:J29"/>
    <mergeCell ref="E81:F81"/>
    <mergeCell ref="I81:J81"/>
    <mergeCell ref="E93:F93"/>
    <mergeCell ref="I93:J93"/>
    <mergeCell ref="E41:F41"/>
    <mergeCell ref="I41:J41"/>
    <mergeCell ref="E54:F54"/>
    <mergeCell ref="I54:J54"/>
    <mergeCell ref="E68:F68"/>
    <mergeCell ref="I68:J6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1B82A80FE5404381D07119A21894C9" ma:contentTypeVersion="7" ma:contentTypeDescription="Criar um novo documento." ma:contentTypeScope="" ma:versionID="f98e7459ba9c3fb840aebc4f80038008">
  <xsd:schema xmlns:xsd="http://www.w3.org/2001/XMLSchema" xmlns:xs="http://www.w3.org/2001/XMLSchema" xmlns:p="http://schemas.microsoft.com/office/2006/metadata/properties" xmlns:ns2="95914533-4314-423a-a30d-15e0695c8f36" targetNamespace="http://schemas.microsoft.com/office/2006/metadata/properties" ma:root="true" ma:fieldsID="55e34155aa25b0c5c8676a6ca9e027d9" ns2:_="">
    <xsd:import namespace="95914533-4314-423a-a30d-15e0695c8f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14533-4314-423a-a30d-15e0695c8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3B2E6D-6127-4F6A-9D72-F57DF376A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914533-4314-423a-a30d-15e0695c8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193F8-2A3D-4B73-B5B5-255397D682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F05B8-9F67-4772-A947-9CBF05B9B1B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Resolução exercício 5</vt:lpstr>
      <vt:lpstr>Resolução exercício 7</vt:lpstr>
      <vt:lpstr>Exercício 8</vt:lpstr>
      <vt:lpstr>Resolução Exercício 8</vt:lpstr>
      <vt:lpstr>Exercício 9</vt:lpstr>
      <vt:lpstr>Exercício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rcabral</dc:creator>
  <cp:lastModifiedBy>Main</cp:lastModifiedBy>
  <dcterms:created xsi:type="dcterms:W3CDTF">2020-12-10T20:38:42Z</dcterms:created>
  <dcterms:modified xsi:type="dcterms:W3CDTF">2021-02-03T16:26:49Z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0x010100311B82A80FE5404381D07119A21894C9</vt:lpwstr>
  </property>
</Properties>
</file>