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ocs\Textos\Próprios\ISEG\IRCRM\2025-2026\"/>
    </mc:Choice>
  </mc:AlternateContent>
  <xr:revisionPtr revIDLastSave="0" documentId="13_ncr:1_{768184BB-3F27-4C7C-AE58-D533248EBD93}" xr6:coauthVersionLast="47" xr6:coauthVersionMax="47" xr10:uidLastSave="{00000000-0000-0000-0000-000000000000}"/>
  <bookViews>
    <workbookView xWindow="-110" yWindow="-110" windowWidth="24220" windowHeight="15500" activeTab="1" xr2:uid="{00000000-000D-0000-FFFF-FFFF00000000}"/>
  </bookViews>
  <sheets>
    <sheet name="Group I" sheetId="2" r:id="rId1"/>
    <sheet name="Group II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77" i="5" l="1"/>
  <c r="AN76" i="5"/>
  <c r="AN75" i="5"/>
  <c r="AM76" i="5"/>
  <c r="AM75" i="5"/>
  <c r="AM77" i="5" s="1"/>
  <c r="AK81" i="5"/>
  <c r="AE80" i="5"/>
  <c r="AC80" i="5"/>
  <c r="AB80" i="5"/>
  <c r="AA80" i="5"/>
  <c r="W81" i="5"/>
  <c r="Y80" i="5"/>
  <c r="X80" i="5"/>
  <c r="W80" i="5"/>
  <c r="P49" i="5"/>
  <c r="F63" i="5"/>
  <c r="L49" i="5"/>
  <c r="D44" i="5"/>
  <c r="F62" i="5" s="1"/>
  <c r="D46" i="5"/>
  <c r="O4" i="5"/>
  <c r="E137" i="5"/>
  <c r="B131" i="5"/>
  <c r="D135" i="5" s="1"/>
  <c r="B123" i="5"/>
  <c r="I63" i="5"/>
  <c r="H62" i="5"/>
  <c r="F119" i="5"/>
  <c r="C117" i="5"/>
  <c r="B113" i="5"/>
  <c r="B105" i="5"/>
  <c r="D99" i="5"/>
  <c r="D53" i="5" l="1"/>
  <c r="B29" i="5"/>
  <c r="E5" i="2"/>
  <c r="M31" i="5" l="1"/>
  <c r="F39" i="5"/>
  <c r="F45" i="5" s="1"/>
  <c r="I62" i="5" l="1"/>
  <c r="H63" i="5" s="1"/>
  <c r="K62" i="5" s="1" a="1"/>
  <c r="D55" i="5"/>
  <c r="B57" i="5" s="1"/>
  <c r="L63" i="5" l="1"/>
  <c r="K63" i="5"/>
  <c r="L62" i="5"/>
  <c r="K62" i="5"/>
  <c r="F66" i="5" s="1" a="1"/>
  <c r="F67" i="5" l="1"/>
  <c r="F66" i="5"/>
  <c r="F68" i="5" l="1"/>
  <c r="F72" i="5" l="1"/>
  <c r="F71" i="5"/>
  <c r="F7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HUMBERTO DA CRUZ BARROS DE JESUS LUIS</author>
  </authors>
  <commentList>
    <comment ref="F39" authorId="0" shapeId="0" xr:uid="{A5D9E8F4-8550-4C85-BE75-D785B2846314}">
      <text>
        <r>
          <rPr>
            <b/>
            <sz val="9"/>
            <color indexed="81"/>
            <rFont val="Tahoma"/>
            <family val="2"/>
          </rPr>
          <t>JORGE BARROS LUIS: Market volatility assumed in the 1st question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" authorId="0" shapeId="0" xr:uid="{F163DC66-3661-419D-B052-2C1D1F9DB42D}">
      <text>
        <r>
          <rPr>
            <b/>
            <sz val="9"/>
            <color indexed="81"/>
            <rFont val="Tahoma"/>
            <family val="2"/>
          </rPr>
          <t>JORGE BARROS LUIS: Assumption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5" authorId="0" shapeId="0" xr:uid="{5C199A5E-5159-4805-92BD-896CB179C8A9}">
      <text>
        <r>
          <rPr>
            <b/>
            <sz val="9"/>
            <color indexed="81"/>
            <rFont val="Tahoma"/>
            <family val="2"/>
          </rPr>
          <t>JORGE BARROS LUIS:</t>
        </r>
        <r>
          <rPr>
            <sz val="9"/>
            <color indexed="81"/>
            <rFont val="Tahoma"/>
            <family val="2"/>
          </rPr>
          <t xml:space="preserve">
Assumption (from question 1)</t>
        </r>
      </text>
    </comment>
  </commentList>
</comments>
</file>

<file path=xl/sharedStrings.xml><?xml version="1.0" encoding="utf-8"?>
<sst xmlns="http://schemas.openxmlformats.org/spreadsheetml/2006/main" count="103" uniqueCount="86">
  <si>
    <t>c</t>
  </si>
  <si>
    <t>&lt;=&gt;</t>
  </si>
  <si>
    <t>Covariance</t>
  </si>
  <si>
    <t xml:space="preserve">Risk Free </t>
  </si>
  <si>
    <r>
      <t>E[R</t>
    </r>
    <r>
      <rPr>
        <vertAlign val="subscript"/>
        <sz val="8"/>
        <color indexed="8"/>
        <rFont val="Calibri"/>
        <family val="2"/>
      </rPr>
      <t>i</t>
    </r>
    <r>
      <rPr>
        <sz val="8"/>
        <color indexed="8"/>
        <rFont val="Calibri"/>
        <family val="2"/>
      </rPr>
      <t>]</t>
    </r>
  </si>
  <si>
    <r>
      <t>s</t>
    </r>
    <r>
      <rPr>
        <vertAlign val="subscript"/>
        <sz val="8"/>
        <color indexed="8"/>
        <rFont val="Calibri"/>
        <family val="2"/>
      </rPr>
      <t>i</t>
    </r>
  </si>
  <si>
    <t>A</t>
  </si>
  <si>
    <t>B</t>
  </si>
  <si>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 xml:space="preserve">P </t>
    </r>
    <r>
      <rPr>
        <sz val="11"/>
        <color rgb="FF000000"/>
        <rFont val="Aptos Narrow"/>
        <family val="2"/>
        <scheme val="minor"/>
      </rPr>
      <t xml:space="preserve">= </t>
    </r>
  </si>
  <si>
    <t>Ri-Rf</t>
  </si>
  <si>
    <r>
      <t>Var-covar Matrix (</t>
    </r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Aptos Narrow"/>
        <family val="2"/>
        <scheme val="minor"/>
      </rPr>
      <t>)</t>
    </r>
  </si>
  <si>
    <r>
      <t>Inverse variance-covariance Matrix (</t>
    </r>
    <r>
      <rPr>
        <b/>
        <sz val="11"/>
        <color theme="1"/>
        <rFont val="Symbol"/>
        <family val="1"/>
        <charset val="2"/>
      </rPr>
      <t>S</t>
    </r>
    <r>
      <rPr>
        <b/>
        <vertAlign val="superscript"/>
        <sz val="11"/>
        <color theme="1"/>
        <rFont val="Symbol"/>
        <family val="1"/>
        <charset val="2"/>
      </rPr>
      <t>-1</t>
    </r>
    <r>
      <rPr>
        <b/>
        <sz val="11"/>
        <color theme="1"/>
        <rFont val="Aptos Narrow"/>
        <family val="2"/>
        <scheme val="minor"/>
      </rPr>
      <t>)</t>
    </r>
  </si>
  <si>
    <t>Zi (solution)</t>
  </si>
  <si>
    <t>Sum Zi</t>
  </si>
  <si>
    <r>
      <t>Z</t>
    </r>
    <r>
      <rPr>
        <vertAlign val="subscript"/>
        <sz val="11"/>
        <rFont val="Aptos Narrow"/>
        <family val="2"/>
        <scheme val="minor"/>
      </rPr>
      <t>A</t>
    </r>
  </si>
  <si>
    <r>
      <t>Z</t>
    </r>
    <r>
      <rPr>
        <vertAlign val="subscript"/>
        <sz val="11"/>
        <rFont val="Aptos Narrow"/>
        <family val="2"/>
        <scheme val="minor"/>
      </rPr>
      <t>B</t>
    </r>
  </si>
  <si>
    <t>Xi</t>
  </si>
  <si>
    <t>Alternatively:</t>
  </si>
  <si>
    <t xml:space="preserve">Using matrices and denoting </t>
  </si>
  <si>
    <t>the vector of the differences</t>
  </si>
  <si>
    <t>between the expected returns</t>
  </si>
  <si>
    <t>and the risk-free rate by k:</t>
  </si>
  <si>
    <r>
      <rPr>
        <sz val="11"/>
        <color rgb="FF000000"/>
        <rFont val="Aptos Narrow"/>
        <family val="2"/>
        <scheme val="minor"/>
      </rPr>
      <t>k=Z*</t>
    </r>
    <r>
      <rPr>
        <sz val="11"/>
        <color indexed="8"/>
        <rFont val="Symbol"/>
        <family val="1"/>
        <charset val="2"/>
      </rPr>
      <t>S</t>
    </r>
    <r>
      <rPr>
        <sz val="11"/>
        <color indexed="8"/>
        <rFont val="Symbol"/>
        <family val="2"/>
        <charset val="2"/>
      </rPr>
      <t xml:space="preserve"> &lt;=&gt;</t>
    </r>
  </si>
  <si>
    <r>
      <t>Z=</t>
    </r>
    <r>
      <rPr>
        <sz val="11"/>
        <color rgb="FF000000"/>
        <rFont val="Symbol"/>
        <family val="1"/>
        <charset val="2"/>
      </rPr>
      <t>S</t>
    </r>
    <r>
      <rPr>
        <vertAlign val="superscript"/>
        <sz val="11"/>
        <color rgb="FF000000"/>
        <rFont val="Aptos Narrow"/>
        <family val="2"/>
        <scheme val="minor"/>
      </rPr>
      <t>-1</t>
    </r>
    <r>
      <rPr>
        <sz val="11"/>
        <color indexed="8"/>
        <rFont val="Aptos Narrow"/>
        <family val="2"/>
        <scheme val="minor"/>
      </rPr>
      <t>*k</t>
    </r>
  </si>
  <si>
    <r>
      <t>Sum Z</t>
    </r>
    <r>
      <rPr>
        <b/>
        <vertAlign val="subscript"/>
        <sz val="11"/>
        <color theme="1"/>
        <rFont val="Aptos Narrow"/>
        <family val="2"/>
        <scheme val="minor"/>
      </rPr>
      <t>i</t>
    </r>
  </si>
  <si>
    <r>
      <t>Z</t>
    </r>
    <r>
      <rPr>
        <b/>
        <vertAlign val="subscript"/>
        <sz val="11"/>
        <color theme="1"/>
        <rFont val="Aptos Narrow"/>
        <family val="2"/>
        <scheme val="minor"/>
      </rPr>
      <t>i</t>
    </r>
    <r>
      <rPr>
        <b/>
        <sz val="11"/>
        <color theme="1"/>
        <rFont val="Aptos Narrow"/>
        <family val="2"/>
        <scheme val="minor"/>
      </rPr>
      <t xml:space="preserve"> (solution)</t>
    </r>
  </si>
  <si>
    <r>
      <t>Sum X</t>
    </r>
    <r>
      <rPr>
        <b/>
        <vertAlign val="subscript"/>
        <sz val="11"/>
        <rFont val="Aptos Narrow"/>
        <family val="2"/>
        <scheme val="minor"/>
      </rPr>
      <t>i</t>
    </r>
  </si>
  <si>
    <r>
      <t>X</t>
    </r>
    <r>
      <rPr>
        <b/>
        <vertAlign val="subscript"/>
        <sz val="11"/>
        <color theme="1"/>
        <rFont val="Aptos Narrow"/>
        <family val="2"/>
        <scheme val="minor"/>
      </rPr>
      <t>i</t>
    </r>
  </si>
  <si>
    <t>Weights</t>
  </si>
  <si>
    <t>b</t>
  </si>
  <si>
    <t>d</t>
  </si>
  <si>
    <t>1.</t>
  </si>
  <si>
    <t>Mkt price of risk</t>
  </si>
  <si>
    <t>Assuming a reasonable value for the market volatility (e.g. 20%)</t>
  </si>
  <si>
    <t>2.</t>
  </si>
  <si>
    <r>
      <t>0,25=0,02+</t>
    </r>
    <r>
      <rPr>
        <sz val="11"/>
        <color rgb="FF000000"/>
        <rFont val="Symbol"/>
        <family val="1"/>
        <charset val="2"/>
      </rPr>
      <t>b</t>
    </r>
    <r>
      <rPr>
        <sz val="11"/>
        <color indexed="8"/>
        <rFont val="Aptos Narrow"/>
        <family val="2"/>
        <scheme val="minor"/>
      </rPr>
      <t>*(Rm-0,02)</t>
    </r>
  </si>
  <si>
    <t>An assumption would be necessary for the Expected Market Return</t>
  </si>
  <si>
    <t>3.</t>
  </si>
  <si>
    <r>
      <rPr>
        <sz val="11"/>
        <color rgb="FF000000"/>
        <rFont val="Symbol"/>
        <family val="1"/>
        <charset val="2"/>
      </rPr>
      <t>b</t>
    </r>
    <r>
      <rPr>
        <sz val="11"/>
        <color indexed="8"/>
        <rFont val="Aptos Narrow"/>
        <family val="2"/>
        <scheme val="minor"/>
      </rPr>
      <t xml:space="preserve"> would be 1, increasing very significantly its expected return vs the initial calculation.</t>
    </r>
  </si>
  <si>
    <t>4.</t>
  </si>
  <si>
    <t>k</t>
  </si>
  <si>
    <t>D1</t>
  </si>
  <si>
    <t>P0</t>
  </si>
  <si>
    <t>g</t>
  </si>
  <si>
    <t>5.</t>
  </si>
  <si>
    <t>Asset</t>
  </si>
  <si>
    <t>index</t>
  </si>
  <si>
    <r>
      <t xml:space="preserve">Index Market Price of Risk = 2 x Stock Price of Risk =&gt; </t>
    </r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>m</t>
    </r>
    <r>
      <rPr>
        <sz val="11"/>
        <color indexed="8"/>
        <rFont val="Aptos Narrow"/>
        <family val="2"/>
        <scheme val="minor"/>
      </rPr>
      <t xml:space="preserve"> = 0,5 * </t>
    </r>
    <r>
      <rPr>
        <sz val="11"/>
        <color rgb="FF000000"/>
        <rFont val="Symbol"/>
        <family val="1"/>
        <charset val="2"/>
      </rPr>
      <t>s</t>
    </r>
    <r>
      <rPr>
        <sz val="11"/>
        <color indexed="8"/>
        <rFont val="Aptos Narrow"/>
        <family val="2"/>
        <scheme val="minor"/>
      </rPr>
      <t>(asset)</t>
    </r>
  </si>
  <si>
    <t>=&gt;</t>
  </si>
  <si>
    <r>
      <t>R</t>
    </r>
    <r>
      <rPr>
        <vertAlign val="subscript"/>
        <sz val="11"/>
        <color rgb="FF000000"/>
        <rFont val="Aptos Narrow"/>
        <family val="2"/>
        <scheme val="minor"/>
      </rPr>
      <t>m</t>
    </r>
    <r>
      <rPr>
        <sz val="11"/>
        <color indexed="8"/>
        <rFont val="Aptos Narrow"/>
        <family val="2"/>
        <scheme val="minor"/>
      </rPr>
      <t>=</t>
    </r>
  </si>
  <si>
    <t>For the Index:</t>
  </si>
  <si>
    <t>P =</t>
  </si>
  <si>
    <t>7.1</t>
  </si>
  <si>
    <t>Margin = (100*30-Amount Borrowed (B))/(100*30) = 0,6</t>
  </si>
  <si>
    <t>(3000-B)/(3000)=0,6 &lt;=&gt;</t>
  </si>
  <si>
    <t>3000-B=0,6*3000</t>
  </si>
  <si>
    <t>B=</t>
  </si>
  <si>
    <t>7.2</t>
  </si>
  <si>
    <t>+30%</t>
  </si>
  <si>
    <t>Margin = (100*30*1,3-1200)/(100*30*1,3)</t>
  </si>
  <si>
    <t>Margin =</t>
  </si>
  <si>
    <t>With a price increase by 30%, the margin would increase to 69,2% =&gt; the investor could borrow an additional amount of money to buy shares.</t>
  </si>
  <si>
    <t>(3900+NB-(1200+NB))/(3900+NB) = 0,6</t>
  </si>
  <si>
    <t>Margin = (100*30*1,3+New Borrowing (NB)-(1200+NB))/(100*30*1,3+NB) = 0,6</t>
  </si>
  <si>
    <t>2700/(3900+NB)=0,6</t>
  </si>
  <si>
    <t>2700/0,6=3900+NB</t>
  </si>
  <si>
    <t>NB=</t>
  </si>
  <si>
    <t>No. Shares to buy with NB =</t>
  </si>
  <si>
    <t>The investor could borrow an additional amount of 600€. Given that the stock price incresed from 30 to 39€, he could buy around 15 shares more.</t>
  </si>
  <si>
    <t>Margin after price increase and additional share purchase =</t>
  </si>
  <si>
    <t>6.</t>
  </si>
  <si>
    <t>-30%</t>
  </si>
  <si>
    <t>Margin = (100*30*0,7-1200)/(100*30*0,7)</t>
  </si>
  <si>
    <t>With a price decrease by 30%, the margin would decrease to 42,9%, becoming lower than the minimum level of 60% =&gt; the investor would have to sell shares to reduce borrowing.</t>
  </si>
  <si>
    <t>900/(2100-S)=0,6</t>
  </si>
  <si>
    <t>900/0,6=2100-S</t>
  </si>
  <si>
    <t>S=</t>
  </si>
  <si>
    <t>The investor would have to sell a number of shares corresponding to 600€</t>
  </si>
  <si>
    <t>No. Shares reducing borrowing  =</t>
  </si>
  <si>
    <t>Margin after price decrease and share sale =</t>
  </si>
  <si>
    <t>Margin = (100*30*0,7-Sales (S)-(1200-S))/(100*30*0,7-S) = 0,6</t>
  </si>
  <si>
    <t xml:space="preserve"> (100*30*0,7-S-(1200-S))/(100*30*0,7-S) = 0,6</t>
  </si>
  <si>
    <r>
      <t xml:space="preserve">If the market price of the risk of the index is 2x the one for the stock, </t>
    </r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>A</t>
    </r>
    <r>
      <rPr>
        <sz val="11"/>
        <color indexed="8"/>
        <rFont val="Aptos Narrow"/>
        <family val="2"/>
        <scheme val="minor"/>
      </rPr>
      <t xml:space="preserve"> has to be half of </t>
    </r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>m</t>
    </r>
    <r>
      <rPr>
        <sz val="11"/>
        <color indexed="8"/>
        <rFont val="Aptos Narrow"/>
        <family val="2"/>
        <scheme val="minor"/>
      </rPr>
      <t xml:space="preserve"> =&gt;</t>
    </r>
  </si>
  <si>
    <t>=</t>
  </si>
  <si>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>A</t>
    </r>
  </si>
  <si>
    <r>
      <rPr>
        <sz val="11"/>
        <color rgb="FF000000"/>
        <rFont val="Symbol"/>
        <family val="1"/>
        <charset val="2"/>
      </rPr>
      <t>s</t>
    </r>
    <r>
      <rPr>
        <vertAlign val="subscript"/>
        <sz val="11"/>
        <color rgb="FF000000"/>
        <rFont val="Aptos Narrow"/>
        <family val="2"/>
        <scheme val="minor"/>
      </rPr>
      <t>A</t>
    </r>
    <r>
      <rPr>
        <sz val="11"/>
        <color rgb="FF000000"/>
        <rFont val="Aptos Narrow"/>
        <family val="2"/>
        <scheme val="minor"/>
      </rPr>
      <t>^</t>
    </r>
    <r>
      <rPr>
        <sz val="11"/>
        <color rgb="FF000000"/>
        <rFont val="Aptos Narrow"/>
        <family val="1"/>
        <charset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</si>
</sst>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000"/>
    <numFmt numFmtId="166" formatCode="0.0"/>
  </numFmts>
  <fonts count="29" x14ac:knownFonts="1">
    <font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bscript"/>
      <sz val="11"/>
      <color rgb="FF000000"/>
      <name val="Aptos Narrow"/>
      <family val="2"/>
      <scheme val="minor"/>
    </font>
    <font>
      <sz val="11"/>
      <color rgb="FF000000"/>
      <name val="Symbol"/>
      <family val="1"/>
      <charset val="2"/>
    </font>
    <font>
      <sz val="11"/>
      <color rgb="FF000000"/>
      <name val="Aptos Narrow"/>
      <family val="1"/>
      <charset val="2"/>
      <scheme val="minor"/>
    </font>
    <font>
      <sz val="10"/>
      <color theme="1"/>
      <name val="Calibri"/>
      <family val="2"/>
    </font>
    <font>
      <sz val="8"/>
      <color indexed="8"/>
      <name val="Calibri"/>
      <family val="2"/>
    </font>
    <font>
      <vertAlign val="subscript"/>
      <sz val="8"/>
      <color indexed="8"/>
      <name val="Calibri"/>
      <family val="2"/>
    </font>
    <font>
      <sz val="8"/>
      <color indexed="8"/>
      <name val="Symbol"/>
      <family val="1"/>
      <charset val="2"/>
    </font>
    <font>
      <sz val="11"/>
      <color rgb="FF000000"/>
      <name val="Aptos Narrow"/>
      <family val="2"/>
      <scheme val="minor"/>
    </font>
    <font>
      <b/>
      <sz val="11"/>
      <color theme="1"/>
      <name val="Symbol"/>
      <family val="1"/>
      <charset val="2"/>
    </font>
    <font>
      <b/>
      <vertAlign val="superscript"/>
      <sz val="11"/>
      <color theme="1"/>
      <name val="Symbol"/>
      <family val="1"/>
      <charset val="2"/>
    </font>
    <font>
      <b/>
      <sz val="10"/>
      <color rgb="FFFF0000"/>
      <name val="Symbol"/>
      <family val="1"/>
      <charset val="2"/>
    </font>
    <font>
      <vertAlign val="subscript"/>
      <sz val="11"/>
      <name val="Aptos Narrow"/>
      <family val="2"/>
      <scheme val="minor"/>
    </font>
    <font>
      <b/>
      <sz val="10"/>
      <color theme="1"/>
      <name val="Calibri"/>
      <family val="2"/>
    </font>
    <font>
      <sz val="11"/>
      <color indexed="8"/>
      <name val="Symbol"/>
      <family val="1"/>
      <charset val="2"/>
    </font>
    <font>
      <sz val="11"/>
      <color indexed="8"/>
      <name val="Symbol"/>
      <family val="2"/>
      <charset val="2"/>
    </font>
    <font>
      <vertAlign val="superscript"/>
      <sz val="11"/>
      <color rgb="FF000000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b/>
      <sz val="10"/>
      <name val="Calibri"/>
      <family val="2"/>
    </font>
    <font>
      <b/>
      <vertAlign val="subscript"/>
      <sz val="11"/>
      <name val="Aptos Narrow"/>
      <family val="2"/>
      <scheme val="minor"/>
    </font>
    <font>
      <sz val="10"/>
      <name val="Calibri"/>
      <family val="2"/>
    </font>
    <font>
      <sz val="11"/>
      <color indexed="8"/>
      <name val="Aptos Narrow"/>
      <family val="1"/>
      <charset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164" fontId="1" fillId="0" borderId="0" xfId="1" applyNumberFormat="1"/>
    <xf numFmtId="164" fontId="0" fillId="0" borderId="0" xfId="1" applyNumberFormat="1" applyFont="1"/>
    <xf numFmtId="0" fontId="4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 wrapText="1"/>
    </xf>
    <xf numFmtId="0" fontId="0" fillId="0" borderId="4" xfId="0" applyBorder="1"/>
    <xf numFmtId="0" fontId="9" fillId="0" borderId="0" xfId="0" quotePrefix="1" applyFont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4" xfId="0" quotePrefix="1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16" fillId="0" borderId="0" xfId="0" quotePrefix="1" applyFont="1" applyAlignment="1">
      <alignment horizontal="left" vertical="center" wrapText="1"/>
    </xf>
    <xf numFmtId="0" fontId="5" fillId="0" borderId="0" xfId="0" quotePrefix="1" applyFont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0" fontId="5" fillId="0" borderId="0" xfId="0" applyFont="1"/>
    <xf numFmtId="2" fontId="18" fillId="0" borderId="0" xfId="0" applyNumberFormat="1" applyFont="1" applyAlignment="1">
      <alignment vertical="center" wrapText="1"/>
    </xf>
    <xf numFmtId="0" fontId="3" fillId="3" borderId="0" xfId="0" quotePrefix="1" applyFont="1" applyFill="1" applyAlignment="1">
      <alignment horizontal="left"/>
    </xf>
    <xf numFmtId="164" fontId="23" fillId="3" borderId="0" xfId="1" applyNumberFormat="1" applyFont="1" applyFill="1" applyBorder="1" applyAlignment="1">
      <alignment vertical="center" wrapText="1"/>
    </xf>
    <xf numFmtId="0" fontId="25" fillId="3" borderId="0" xfId="0" quotePrefix="1" applyFont="1" applyFill="1" applyAlignment="1">
      <alignment horizontal="left" vertical="center" wrapText="1"/>
    </xf>
    <xf numFmtId="164" fontId="2" fillId="3" borderId="0" xfId="1" quotePrefix="1" applyNumberFormat="1" applyFont="1" applyFill="1" applyBorder="1" applyAlignment="1"/>
    <xf numFmtId="165" fontId="0" fillId="0" borderId="0" xfId="0" applyNumberFormat="1"/>
    <xf numFmtId="0" fontId="2" fillId="3" borderId="0" xfId="0" applyFont="1" applyFill="1"/>
    <xf numFmtId="0" fontId="0" fillId="0" borderId="0" xfId="0" quotePrefix="1"/>
    <xf numFmtId="0" fontId="4" fillId="0" borderId="0" xfId="0" quotePrefix="1" applyFont="1"/>
    <xf numFmtId="9" fontId="0" fillId="0" borderId="0" xfId="1" applyFont="1"/>
    <xf numFmtId="0" fontId="26" fillId="0" borderId="0" xfId="0" applyFont="1"/>
    <xf numFmtId="0" fontId="0" fillId="3" borderId="0" xfId="0" applyFill="1"/>
    <xf numFmtId="164" fontId="0" fillId="3" borderId="0" xfId="0" applyNumberFormat="1" applyFill="1"/>
    <xf numFmtId="9" fontId="0" fillId="0" borderId="0" xfId="0" applyNumberFormat="1"/>
    <xf numFmtId="0" fontId="0" fillId="2" borderId="0" xfId="0" applyFill="1" applyAlignment="1">
      <alignment horizontal="right"/>
    </xf>
    <xf numFmtId="9" fontId="0" fillId="2" borderId="0" xfId="0" applyNumberFormat="1" applyFill="1"/>
    <xf numFmtId="166" fontId="0" fillId="0" borderId="0" xfId="0" applyNumberFormat="1"/>
    <xf numFmtId="0" fontId="0" fillId="2" borderId="0" xfId="0" quotePrefix="1" applyFill="1"/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4" xfId="0" quotePrefix="1" applyFont="1" applyBorder="1" applyAlignment="1">
      <alignment horizontal="center"/>
    </xf>
    <xf numFmtId="9" fontId="10" fillId="0" borderId="1" xfId="0" applyNumberFormat="1" applyFont="1" applyBorder="1" applyAlignment="1">
      <alignment vertical="center" wrapText="1"/>
    </xf>
    <xf numFmtId="9" fontId="10" fillId="0" borderId="0" xfId="0" applyNumberFormat="1" applyFont="1" applyAlignment="1">
      <alignment vertical="center" wrapText="1"/>
    </xf>
    <xf numFmtId="0" fontId="0" fillId="0" borderId="0" xfId="0" quotePrefix="1" applyAlignment="1">
      <alignment horizontal="center"/>
    </xf>
    <xf numFmtId="0" fontId="8" fillId="0" borderId="0" xfId="0" applyFont="1" applyAlignment="1">
      <alignment horizontal="center"/>
    </xf>
    <xf numFmtId="9" fontId="10" fillId="0" borderId="0" xfId="1" applyFont="1" applyAlignment="1">
      <alignment vertical="center" wrapText="1"/>
    </xf>
    <xf numFmtId="0" fontId="20" fillId="2" borderId="0" xfId="0" applyFont="1" applyFill="1"/>
    <xf numFmtId="164" fontId="0" fillId="2" borderId="0" xfId="1" applyNumberFormat="1" applyFont="1" applyFill="1"/>
    <xf numFmtId="0" fontId="3" fillId="3" borderId="0" xfId="0" quotePrefix="1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152400</xdr:rowOff>
    </xdr:from>
    <xdr:to>
      <xdr:col>0</xdr:col>
      <xdr:colOff>603250</xdr:colOff>
      <xdr:row>5</xdr:row>
      <xdr:rowOff>133350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E0B7E02A-1A9F-4CD6-9253-F152913B343F}"/>
                </a:ext>
              </a:extLst>
            </xdr:cNvPr>
            <xdr:cNvSpPr>
              <a:spLocks/>
            </xdr:cNvSpPr>
          </xdr:nvSpPr>
          <xdr:spPr>
            <a:xfrm>
              <a:off x="1" y="889000"/>
              <a:ext cx="603249" cy="1651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E0B7E02A-1A9F-4CD6-9253-F152913B343F}"/>
                </a:ext>
              </a:extLst>
            </xdr:cNvPr>
            <xdr:cNvSpPr>
              <a:spLocks/>
            </xdr:cNvSpPr>
          </xdr:nvSpPr>
          <xdr:spPr>
            <a:xfrm>
              <a:off x="1" y="889000"/>
              <a:ext cx="603249" cy="1651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1</xdr:colOff>
      <xdr:row>5</xdr:row>
      <xdr:rowOff>133350</xdr:rowOff>
    </xdr:from>
    <xdr:to>
      <xdr:col>0</xdr:col>
      <xdr:colOff>774700</xdr:colOff>
      <xdr:row>6</xdr:row>
      <xdr:rowOff>165100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Rectangle 3">
              <a:extLst>
                <a:ext uri="{FF2B5EF4-FFF2-40B4-BE49-F238E27FC236}">
                  <a16:creationId xmlns:a16="http://schemas.microsoft.com/office/drawing/2014/main" id="{163FDEDD-8129-4904-94A7-9E5654671DD8}"/>
                </a:ext>
              </a:extLst>
            </xdr:cNvPr>
            <xdr:cNvSpPr>
              <a:spLocks/>
            </xdr:cNvSpPr>
          </xdr:nvSpPr>
          <xdr:spPr>
            <a:xfrm>
              <a:off x="1" y="1054100"/>
              <a:ext cx="774699" cy="2159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 xmlns:m="http://schemas.openxmlformats.org/officeDocument/2006/math"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   </m:t>
                  </m:r>
                  <m:sSub>
                    <m:sSubPr>
                      <m:ctrlP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</m:ctrlPr>
                    </m:sSubPr>
                    <m:e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𝑅</m:t>
                      </m:r>
                    </m:e>
                    <m:sub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𝐹</m:t>
                      </m:r>
                    </m:sub>
                  </m:sSub>
                </m:oMath>
              </a14:m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=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4" name="Rectangle 3">
              <a:extLst>
                <a:ext uri="{FF2B5EF4-FFF2-40B4-BE49-F238E27FC236}">
                  <a16:creationId xmlns:a16="http://schemas.microsoft.com/office/drawing/2014/main" id="{163FDEDD-8129-4904-94A7-9E5654671DD8}"/>
                </a:ext>
              </a:extLst>
            </xdr:cNvPr>
            <xdr:cNvSpPr>
              <a:spLocks/>
            </xdr:cNvSpPr>
          </xdr:nvSpPr>
          <xdr:spPr>
            <a:xfrm>
              <a:off x="1" y="1054100"/>
              <a:ext cx="774699" cy="2159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  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𝑅_𝐹</a:t>
              </a:r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=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 editAs="oneCell">
    <xdr:from>
      <xdr:col>3</xdr:col>
      <xdr:colOff>69850</xdr:colOff>
      <xdr:row>2</xdr:row>
      <xdr:rowOff>50800</xdr:rowOff>
    </xdr:from>
    <xdr:to>
      <xdr:col>5</xdr:col>
      <xdr:colOff>578842</xdr:colOff>
      <xdr:row>4</xdr:row>
      <xdr:rowOff>133569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8672E74-1452-A535-3369-CA6E7D611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5200" y="419100"/>
          <a:ext cx="1728192" cy="451069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7</xdr:row>
      <xdr:rowOff>0</xdr:rowOff>
    </xdr:from>
    <xdr:to>
      <xdr:col>5</xdr:col>
      <xdr:colOff>374650</xdr:colOff>
      <xdr:row>9</xdr:row>
      <xdr:rowOff>95250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78392475-CE70-43B7-885A-10BAC6C08ECE}"/>
                </a:ext>
              </a:extLst>
            </xdr:cNvPr>
            <xdr:cNvSpPr>
              <a:spLocks/>
            </xdr:cNvSpPr>
          </xdr:nvSpPr>
          <xdr:spPr>
            <a:xfrm>
              <a:off x="2165350" y="1289050"/>
              <a:ext cx="1593850" cy="4635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pt-PT" sz="10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MRP</m:t>
                    </m:r>
                    <m:r>
                      <a:rPr lang="pt-PT" sz="10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   </m:t>
                    </m:r>
                    <m:f>
                      <m:fPr>
                        <m:ctrlPr>
                          <a:rPr lang="en-US" sz="11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acc>
                          <m:accPr>
                            <m:chr m:val="̅"/>
                            <m:ctrlPr>
                              <a:rPr lang="en-US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sSub>
                              <m:sSubPr>
                                <m:ctrlPr>
                                  <a:rPr lang="en-US" sz="1100" b="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pt-PT" sz="1100" b="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𝑀</m:t>
                                </m:r>
                              </m:sub>
                            </m:sSub>
                          </m:e>
                        </m:acc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𝐹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sub>
                        </m:sSub>
                      </m:den>
                    </m:f>
                    <m:r>
                      <a:rPr lang="pt-PT" sz="1100" b="0" i="1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=20</m:t>
                    </m:r>
                  </m:oMath>
                </m:oMathPara>
              </a14:m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78392475-CE70-43B7-885A-10BAC6C08ECE}"/>
                </a:ext>
              </a:extLst>
            </xdr:cNvPr>
            <xdr:cNvSpPr>
              <a:spLocks/>
            </xdr:cNvSpPr>
          </xdr:nvSpPr>
          <xdr:spPr>
            <a:xfrm>
              <a:off x="2165350" y="1289050"/>
              <a:ext cx="1593850" cy="4635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MRP=   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 ((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𝑅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𝑀 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) ̅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−𝑅_𝐹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_𝑀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=20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3</xdr:col>
      <xdr:colOff>0</xdr:colOff>
      <xdr:row>10</xdr:row>
      <xdr:rowOff>0</xdr:rowOff>
    </xdr:from>
    <xdr:to>
      <xdr:col>4</xdr:col>
      <xdr:colOff>584200</xdr:colOff>
      <xdr:row>12</xdr:row>
      <xdr:rowOff>165100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Rectangle 9">
              <a:extLst>
                <a:ext uri="{FF2B5EF4-FFF2-40B4-BE49-F238E27FC236}">
                  <a16:creationId xmlns:a16="http://schemas.microsoft.com/office/drawing/2014/main" id="{0A5E572B-C937-4062-9178-E0533BF123BE}"/>
                </a:ext>
              </a:extLst>
            </xdr:cNvPr>
            <xdr:cNvSpPr>
              <a:spLocks/>
            </xdr:cNvSpPr>
          </xdr:nvSpPr>
          <xdr:spPr>
            <a:xfrm>
              <a:off x="2165350" y="1841500"/>
              <a:ext cx="11938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Calibri" panose="020F0502020204030204" pitchFamily="34" charset="0"/>
                      </a:rPr>
                      <m:t>β</m:t>
                    </m:r>
                    <m:r>
                      <a:rPr lang="pt-PT" sz="10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   </m:t>
                    </m:r>
                    <m:f>
                      <m:fPr>
                        <m:ctrlPr>
                          <a:rPr lang="en-US" sz="11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𝑖𝑀</m:t>
                            </m:r>
                          </m:sub>
                        </m:sSub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sub>
                          <m:sup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0" name="Rectangle 9">
              <a:extLst>
                <a:ext uri="{FF2B5EF4-FFF2-40B4-BE49-F238E27FC236}">
                  <a16:creationId xmlns:a16="http://schemas.microsoft.com/office/drawing/2014/main" id="{0A5E572B-C937-4062-9178-E0533BF123BE}"/>
                </a:ext>
              </a:extLst>
            </xdr:cNvPr>
            <xdr:cNvSpPr>
              <a:spLocks/>
            </xdr:cNvSpPr>
          </xdr:nvSpPr>
          <xdr:spPr>
            <a:xfrm>
              <a:off x="2165350" y="1841500"/>
              <a:ext cx="11938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l-GR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β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   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𝑖𝑀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/(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_𝑀^2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)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0</xdr:colOff>
      <xdr:row>2</xdr:row>
      <xdr:rowOff>12700</xdr:rowOff>
    </xdr:from>
    <xdr:to>
      <xdr:col>1</xdr:col>
      <xdr:colOff>534035</xdr:colOff>
      <xdr:row>3</xdr:row>
      <xdr:rowOff>101600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B2B9C3BF-6655-448F-A96B-9B86E274D5DE}"/>
                </a:ext>
              </a:extLst>
            </xdr:cNvPr>
            <xdr:cNvSpPr>
              <a:spLocks/>
            </xdr:cNvSpPr>
          </xdr:nvSpPr>
          <xdr:spPr>
            <a:xfrm>
              <a:off x="0" y="38100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𝑅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𝐹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𝛽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d>
                      <m:d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bar>
                              <m:barPr>
                                <m:pos m:val="top"/>
                                <m:ctrlP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</m:ctrlPr>
                              </m:barPr>
                              <m:e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𝑅</m:t>
                                </m:r>
                              </m:e>
                            </m:ba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𝑀</m:t>
                            </m:r>
                          </m:sub>
                        </m:s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𝐹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B2B9C3BF-6655-448F-A96B-9B86E274D5DE}"/>
                </a:ext>
              </a:extLst>
            </xdr:cNvPr>
            <xdr:cNvSpPr>
              <a:spLocks/>
            </xdr:cNvSpPr>
          </xdr:nvSpPr>
          <xdr:spPr>
            <a:xfrm>
              <a:off x="0" y="38100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𝑅_𝑖=𝑅_𝐹+𝛽_𝑖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𝑅_𝑀−𝑅_𝐹 )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6</xdr:col>
      <xdr:colOff>457200</xdr:colOff>
      <xdr:row>2</xdr:row>
      <xdr:rowOff>165100</xdr:rowOff>
    </xdr:from>
    <xdr:to>
      <xdr:col>9</xdr:col>
      <xdr:colOff>108585</xdr:colOff>
      <xdr:row>4</xdr:row>
      <xdr:rowOff>39495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3" name="Rectangle 12">
              <a:extLst>
                <a:ext uri="{FF2B5EF4-FFF2-40B4-BE49-F238E27FC236}">
                  <a16:creationId xmlns:a16="http://schemas.microsoft.com/office/drawing/2014/main" id="{0C34B054-5071-41C2-AC96-78A9B43FAF57}"/>
                </a:ext>
              </a:extLst>
            </xdr:cNvPr>
            <xdr:cNvSpPr>
              <a:spLocks/>
            </xdr:cNvSpPr>
          </xdr:nvSpPr>
          <xdr:spPr>
            <a:xfrm>
              <a:off x="4451350" y="533400"/>
              <a:ext cx="1480185" cy="242695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0,25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0,02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20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Calibri" panose="020F0502020204030204" pitchFamily="34" charset="0"/>
                      </a:rPr>
                      <m:t>𝛽</m:t>
                    </m:r>
                    <m:r>
                      <a:rPr lang="en-US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Calibri" panose="020F0502020204030204" pitchFamily="34" charset="0"/>
                      </a:rPr>
                      <m:t>∗</m:t>
                    </m:r>
                    <m:sSub>
                      <m:sSubPr>
                        <m:ctrlPr>
                          <a:rPr lang="pt-PT" sz="1000" b="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000" b="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Calibri" panose="020F0502020204030204" pitchFamily="34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13" name="Rectangle 12">
              <a:extLst>
                <a:ext uri="{FF2B5EF4-FFF2-40B4-BE49-F238E27FC236}">
                  <a16:creationId xmlns:a16="http://schemas.microsoft.com/office/drawing/2014/main" id="{0C34B054-5071-41C2-AC96-78A9B43FAF57}"/>
                </a:ext>
              </a:extLst>
            </xdr:cNvPr>
            <xdr:cNvSpPr>
              <a:spLocks/>
            </xdr:cNvSpPr>
          </xdr:nvSpPr>
          <xdr:spPr>
            <a:xfrm>
              <a:off x="4451350" y="533400"/>
              <a:ext cx="1480185" cy="242695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0,25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0,02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+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20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𝛽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∗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𝜎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_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𝑀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10</xdr:col>
      <xdr:colOff>0</xdr:colOff>
      <xdr:row>3</xdr:row>
      <xdr:rowOff>0</xdr:rowOff>
    </xdr:from>
    <xdr:to>
      <xdr:col>13</xdr:col>
      <xdr:colOff>88900</xdr:colOff>
      <xdr:row>4</xdr:row>
      <xdr:rowOff>66175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4" name="Rectangle 13">
              <a:extLst>
                <a:ext uri="{FF2B5EF4-FFF2-40B4-BE49-F238E27FC236}">
                  <a16:creationId xmlns:a16="http://schemas.microsoft.com/office/drawing/2014/main" id="{357EEFE4-03D2-4BB9-81E3-20E1DC2E3AD1}"/>
                </a:ext>
              </a:extLst>
            </xdr:cNvPr>
            <xdr:cNvSpPr>
              <a:spLocks/>
            </xdr:cNvSpPr>
          </xdr:nvSpPr>
          <xdr:spPr>
            <a:xfrm>
              <a:off x="6432550" y="552450"/>
              <a:ext cx="1917700" cy="250325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pt-PT" sz="1000" b="0" kern="1200">
                  <a:solidFill>
                    <a:srgbClr val="000000"/>
                  </a:solidFill>
                  <a:effectLst/>
                  <a:ea typeface="Times New Roman" panose="02020603050405020304" pitchFamily="18" charset="0"/>
                  <a:cs typeface="Calibri" panose="020F0502020204030204" pitchFamily="34" charset="0"/>
                </a:rPr>
                <a:t>0,</a:t>
              </a:r>
              <a14:m>
                <m:oMath xmlns:m="http://schemas.openxmlformats.org/officeDocument/2006/math"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25</m:t>
                  </m:r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=</m:t>
                  </m:r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0,02</m:t>
                  </m:r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+</m:t>
                  </m:r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20</m:t>
                  </m:r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Cambria Math" panose="02040503050406030204" pitchFamily="18" charset="0"/>
                      <a:cs typeface="Calibri" panose="020F0502020204030204" pitchFamily="34" charset="0"/>
                    </a:rPr>
                    <m:t>𝛽</m:t>
                  </m:r>
                  <m:r>
                    <a:rPr lang="en-US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Cambria Math" panose="02040503050406030204" pitchFamily="18" charset="0"/>
                      <a:cs typeface="Calibri" panose="020F0502020204030204" pitchFamily="34" charset="0"/>
                    </a:rPr>
                    <m:t>∗</m:t>
                  </m:r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Cambria Math" panose="02040503050406030204" pitchFamily="18" charset="0"/>
                      <a:cs typeface="Calibri" panose="020F0502020204030204" pitchFamily="34" charset="0"/>
                    </a:rPr>
                    <m:t>0,2</m:t>
                  </m:r>
                </m:oMath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14" name="Rectangle 13">
              <a:extLst>
                <a:ext uri="{FF2B5EF4-FFF2-40B4-BE49-F238E27FC236}">
                  <a16:creationId xmlns:a16="http://schemas.microsoft.com/office/drawing/2014/main" id="{357EEFE4-03D2-4BB9-81E3-20E1DC2E3AD1}"/>
                </a:ext>
              </a:extLst>
            </xdr:cNvPr>
            <xdr:cNvSpPr>
              <a:spLocks/>
            </xdr:cNvSpPr>
          </xdr:nvSpPr>
          <xdr:spPr>
            <a:xfrm>
              <a:off x="6432550" y="552450"/>
              <a:ext cx="1917700" cy="250325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pt-PT" sz="1000" b="0" kern="1200">
                  <a:solidFill>
                    <a:srgbClr val="000000"/>
                  </a:solidFill>
                  <a:effectLst/>
                  <a:ea typeface="Times New Roman" panose="02020603050405020304" pitchFamily="18" charset="0"/>
                  <a:cs typeface="Calibri" panose="020F0502020204030204" pitchFamily="34" charset="0"/>
                </a:rPr>
                <a:t>0,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25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0,02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+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20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𝛽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∗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0,2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9</xdr:col>
      <xdr:colOff>152400</xdr:colOff>
      <xdr:row>3</xdr:row>
      <xdr:rowOff>146050</xdr:rowOff>
    </xdr:from>
    <xdr:to>
      <xdr:col>9</xdr:col>
      <xdr:colOff>158750</xdr:colOff>
      <xdr:row>5</xdr:row>
      <xdr:rowOff>25400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C098B082-77C6-4808-9F4C-D8186DFBF3CC}"/>
            </a:ext>
          </a:extLst>
        </xdr:cNvPr>
        <xdr:cNvCxnSpPr/>
      </xdr:nvCxnSpPr>
      <xdr:spPr>
        <a:xfrm flipV="1">
          <a:off x="5975350" y="698500"/>
          <a:ext cx="6350" cy="247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</xdr:colOff>
      <xdr:row>2</xdr:row>
      <xdr:rowOff>146050</xdr:rowOff>
    </xdr:from>
    <xdr:to>
      <xdr:col>13</xdr:col>
      <xdr:colOff>590551</xdr:colOff>
      <xdr:row>3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1287A548-59C1-4379-A029-32CA0B360371}"/>
                </a:ext>
              </a:extLst>
            </xdr:cNvPr>
            <xdr:cNvSpPr>
              <a:spLocks/>
            </xdr:cNvSpPr>
          </xdr:nvSpPr>
          <xdr:spPr>
            <a:xfrm>
              <a:off x="8261351" y="514350"/>
              <a:ext cx="590550" cy="1905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 xmlns:m="http://schemas.openxmlformats.org/officeDocument/2006/math"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Cambria Math" panose="02040503050406030204" pitchFamily="18" charset="0"/>
                      <a:cs typeface="Calibri" panose="020F0502020204030204" pitchFamily="34" charset="0"/>
                    </a:rPr>
                    <m:t>𝛽</m:t>
                  </m:r>
                </m:oMath>
              </a14:m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 =</a:t>
              </a:r>
            </a:p>
          </xdr:txBody>
        </xdr:sp>
      </mc:Choice>
      <mc:Fallback xmlns="">
        <xdr:sp macro="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1287A548-59C1-4379-A029-32CA0B360371}"/>
                </a:ext>
              </a:extLst>
            </xdr:cNvPr>
            <xdr:cNvSpPr>
              <a:spLocks/>
            </xdr:cNvSpPr>
          </xdr:nvSpPr>
          <xdr:spPr>
            <a:xfrm>
              <a:off x="8261351" y="514350"/>
              <a:ext cx="590550" cy="1905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𝛽</a:t>
              </a:r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 =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15</xdr:row>
      <xdr:rowOff>0</xdr:rowOff>
    </xdr:from>
    <xdr:to>
      <xdr:col>1</xdr:col>
      <xdr:colOff>534035</xdr:colOff>
      <xdr:row>16</xdr:row>
      <xdr:rowOff>88900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E1A834A6-CF39-4E25-9C00-9D524452A5B2}"/>
                </a:ext>
              </a:extLst>
            </xdr:cNvPr>
            <xdr:cNvSpPr>
              <a:spLocks/>
            </xdr:cNvSpPr>
          </xdr:nvSpPr>
          <xdr:spPr>
            <a:xfrm>
              <a:off x="0" y="276225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𝑅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𝐹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𝛽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d>
                      <m:d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bar>
                              <m:barPr>
                                <m:pos m:val="top"/>
                                <m:ctrlP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</m:ctrlPr>
                              </m:barPr>
                              <m:e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𝑅</m:t>
                                </m:r>
                              </m:e>
                            </m:ba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𝑀</m:t>
                            </m:r>
                          </m:sub>
                        </m:s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𝐹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E1A834A6-CF39-4E25-9C00-9D524452A5B2}"/>
                </a:ext>
              </a:extLst>
            </xdr:cNvPr>
            <xdr:cNvSpPr>
              <a:spLocks/>
            </xdr:cNvSpPr>
          </xdr:nvSpPr>
          <xdr:spPr>
            <a:xfrm>
              <a:off x="0" y="276225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𝑅_𝑖=𝑅_𝐹+𝛽_𝑖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𝑅_𝑀−𝑅_𝐹 )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 editAs="oneCell">
    <xdr:from>
      <xdr:col>0</xdr:col>
      <xdr:colOff>1</xdr:colOff>
      <xdr:row>23</xdr:row>
      <xdr:rowOff>0</xdr:rowOff>
    </xdr:from>
    <xdr:to>
      <xdr:col>0</xdr:col>
      <xdr:colOff>635001</xdr:colOff>
      <xdr:row>24</xdr:row>
      <xdr:rowOff>135297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C329FAE9-FCE6-4938-B7F9-AE9159795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4235450"/>
          <a:ext cx="635000" cy="319447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3</xdr:col>
      <xdr:colOff>28575</xdr:colOff>
      <xdr:row>54</xdr:row>
      <xdr:rowOff>35340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5C3405F3-2057-475B-A294-805B43C932C1}"/>
                </a:ext>
              </a:extLst>
            </xdr:cNvPr>
            <xdr:cNvSpPr>
              <a:spLocks/>
            </xdr:cNvSpPr>
          </xdr:nvSpPr>
          <xdr:spPr>
            <a:xfrm>
              <a:off x="0" y="1708150"/>
              <a:ext cx="1927225" cy="58779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𝑃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𝐸</m:t>
                    </m:r>
                    <m:d>
                      <m:d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𝑃</m:t>
                            </m:r>
                          </m:sub>
                        </m:sSub>
                      </m:e>
                    </m:d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𝐸</m:t>
                    </m:r>
                    <m:d>
                      <m:d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dPr>
                      <m:e>
                        <m:nary>
                          <m:naryPr>
                            <m:chr m:val="∑"/>
                            <m:limLoc m:val="undOvr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naryPr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𝑖</m:t>
                            </m:r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2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</m:ctrlPr>
                              </m:sSubPr>
                              <m:e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𝑋</m:t>
                                </m:r>
                              </m:e>
                              <m:sub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𝑖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</m:ctrlPr>
                              </m:sSubPr>
                              <m:e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nary>
                      </m:e>
                    </m:d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5C3405F3-2057-475B-A294-805B43C932C1}"/>
                </a:ext>
              </a:extLst>
            </xdr:cNvPr>
            <xdr:cNvSpPr>
              <a:spLocks/>
            </xdr:cNvSpPr>
          </xdr:nvSpPr>
          <xdr:spPr>
            <a:xfrm>
              <a:off x="0" y="1708150"/>
              <a:ext cx="1927225" cy="58779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𝑅_𝑃=𝐸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𝑅_𝑃 )=𝐸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(∑1_(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𝑖=1)^2▒〖𝑋_𝑖 𝑅_𝑖 〗)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0</xdr:colOff>
      <xdr:row>53</xdr:row>
      <xdr:rowOff>158751</xdr:rowOff>
    </xdr:from>
    <xdr:to>
      <xdr:col>3</xdr:col>
      <xdr:colOff>6350</xdr:colOff>
      <xdr:row>55</xdr:row>
      <xdr:rowOff>25400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Rectangle 20">
              <a:extLst>
                <a:ext uri="{FF2B5EF4-FFF2-40B4-BE49-F238E27FC236}">
                  <a16:creationId xmlns:a16="http://schemas.microsoft.com/office/drawing/2014/main" id="{0AA6876F-52ED-48A8-BF35-D264F209B76A}"/>
                </a:ext>
              </a:extLst>
            </xdr:cNvPr>
            <xdr:cNvSpPr>
              <a:spLocks/>
            </xdr:cNvSpPr>
          </xdr:nvSpPr>
          <xdr:spPr>
            <a:xfrm>
              <a:off x="0" y="2235201"/>
              <a:ext cx="1905000" cy="234949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Sup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𝜎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𝑃</m:t>
                        </m:r>
                      </m:sub>
                      <m:sup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bSup>
                    <m:r>
                      <a:rPr lang="en-US" sz="9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sSubSup>
                      <m:sSubSup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Sup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𝑋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1</m:t>
                        </m:r>
                      </m:sub>
                      <m:sup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bSup>
                    <m:sSubSup>
                      <m:sSubSup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Sup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𝜎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1</m:t>
                        </m:r>
                      </m:sub>
                      <m:sup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bSup>
                    <m:r>
                      <a:rPr lang="en-US" sz="9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sSubSup>
                      <m:sSubSup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Sup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𝑋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b>
                      <m:sup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bSup>
                    <m:sSubSup>
                      <m:sSubSup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Sup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𝜎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b>
                      <m:sup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bSup>
                    <m:r>
                      <a:rPr lang="en-US" sz="9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+2</m:t>
                    </m:r>
                    <m:sSub>
                      <m:sSub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𝑋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1</m:t>
                        </m:r>
                      </m:sub>
                    </m:sSub>
                    <m:sSub>
                      <m:sSub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𝑋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𝜎</m:t>
                        </m:r>
                      </m:e>
                      <m:sub>
                        <m:r>
                          <a:rPr lang="en-US" sz="9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12</m:t>
                        </m:r>
                      </m:sub>
                    </m:sSub>
                    <m:r>
                      <a:rPr lang="pt-PT" sz="9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</m:oMath>
                </m:oMathPara>
              </a14:m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1" name="Rectangle 20">
              <a:extLst>
                <a:ext uri="{FF2B5EF4-FFF2-40B4-BE49-F238E27FC236}">
                  <a16:creationId xmlns:a16="http://schemas.microsoft.com/office/drawing/2014/main" id="{0AA6876F-52ED-48A8-BF35-D264F209B76A}"/>
                </a:ext>
              </a:extLst>
            </xdr:cNvPr>
            <xdr:cNvSpPr>
              <a:spLocks/>
            </xdr:cNvSpPr>
          </xdr:nvSpPr>
          <xdr:spPr>
            <a:xfrm>
              <a:off x="0" y="2235201"/>
              <a:ext cx="1905000" cy="234949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9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𝜎_𝑃^2=𝑋_1^2 𝜎_1^2+𝑋_2^2 𝜎_2^2+2𝑋_1 𝑋_2 𝜎_12</a:t>
              </a:r>
              <a:r>
                <a:rPr lang="pt-PT" sz="9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0</xdr:colOff>
      <xdr:row>34</xdr:row>
      <xdr:rowOff>44450</xdr:rowOff>
    </xdr:from>
    <xdr:to>
      <xdr:col>2</xdr:col>
      <xdr:colOff>577850</xdr:colOff>
      <xdr:row>36</xdr:row>
      <xdr:rowOff>25400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Rectangle 21">
              <a:extLst>
                <a:ext uri="{FF2B5EF4-FFF2-40B4-BE49-F238E27FC236}">
                  <a16:creationId xmlns:a16="http://schemas.microsoft.com/office/drawing/2014/main" id="{9F7F5F0F-3776-4A73-867F-4C689650D0CE}"/>
                </a:ext>
              </a:extLst>
            </xdr:cNvPr>
            <xdr:cNvSpPr>
              <a:spLocks/>
            </xdr:cNvSpPr>
          </xdr:nvSpPr>
          <xdr:spPr>
            <a:xfrm>
              <a:off x="0" y="6146800"/>
              <a:ext cx="2133600" cy="3492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𝑅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𝐹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f>
                      <m:f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cs typeface="Calibri" panose="020F0502020204030204" pitchFamily="34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bar>
                                  <m:barPr>
                                    <m:pos m:val="top"/>
                                    <m:ctrlPr>
                                      <a:rPr lang="en-US" sz="1100" i="1"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barPr>
                                  <m:e>
                                    <m:r>
                                      <a:rPr lang="en-US" sz="1100" i="1"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</m:bar>
                              </m:e>
                              <m:sub>
                                <m: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𝑀</m:t>
                                </m:r>
                              </m:sub>
                            </m:sSub>
                            <m: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sub>
                            </m:sSub>
                          </m:e>
                        </m:d>
                      </m:num>
                      <m:den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Calibri" panose="020F0502020204030204" pitchFamily="34" charset="0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000" b="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cs typeface="Calibri" panose="020F0502020204030204" pitchFamily="34" charset="0"/>
                              </a:rPr>
                              <m:t>𝑀</m:t>
                            </m:r>
                          </m:sub>
                        </m:sSub>
                      </m:den>
                    </m:f>
                    <m:f>
                      <m:f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cs typeface="Calibri" panose="020F0502020204030204" pitchFamily="34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Calibri" panose="020F0502020204030204" pitchFamily="34" charset="0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000" b="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cs typeface="Calibri" panose="020F0502020204030204" pitchFamily="34" charset="0"/>
                              </a:rPr>
                              <m:t>𝑖𝑀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2" name="Rectangle 21">
              <a:extLst>
                <a:ext uri="{FF2B5EF4-FFF2-40B4-BE49-F238E27FC236}">
                  <a16:creationId xmlns:a16="http://schemas.microsoft.com/office/drawing/2014/main" id="{9F7F5F0F-3776-4A73-867F-4C689650D0CE}"/>
                </a:ext>
              </a:extLst>
            </xdr:cNvPr>
            <xdr:cNvSpPr>
              <a:spLocks/>
            </xdr:cNvSpPr>
          </xdr:nvSpPr>
          <xdr:spPr>
            <a:xfrm>
              <a:off x="0" y="6146800"/>
              <a:ext cx="2133600" cy="3492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𝑅_𝑖=𝑅_𝐹+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</a:t>
              </a:r>
              <a:r>
                <a:rPr lang="en-US" sz="1100" i="0" kern="1200">
                  <a:solidFill>
                    <a:srgbClr val="000000"/>
                  </a:solidFill>
                  <a:effectLst/>
                  <a:latin typeface="+mn-lt"/>
                  <a:ea typeface="+mn-ea"/>
                  <a:cs typeface="+mn-cs"/>
                </a:rPr>
                <a:t>(¯</a:t>
              </a:r>
              <a:r>
                <a:rPr lang="en-US" sz="1100" i="0">
                  <a:effectLst/>
                  <a:latin typeface="+mn-lt"/>
                  <a:ea typeface="+mn-ea"/>
                  <a:cs typeface="+mn-cs"/>
                </a:rPr>
                <a:t>𝑅_𝑀−𝑅_𝐹 )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𝜎_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𝑀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 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𝜎_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𝑖𝑀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/</a:t>
              </a:r>
              <a:r>
                <a:rPr lang="en-US" sz="1100" i="0">
                  <a:effectLst/>
                  <a:latin typeface="+mn-lt"/>
                  <a:ea typeface="+mn-ea"/>
                  <a:cs typeface="+mn-cs"/>
                </a:rPr>
                <a:t>𝜎_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𝑀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7</xdr:col>
      <xdr:colOff>222250</xdr:colOff>
      <xdr:row>35</xdr:row>
      <xdr:rowOff>25400</xdr:rowOff>
    </xdr:from>
    <xdr:to>
      <xdr:col>11</xdr:col>
      <xdr:colOff>469900</xdr:colOff>
      <xdr:row>36</xdr:row>
      <xdr:rowOff>127000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Rectangle 24">
              <a:extLst>
                <a:ext uri="{FF2B5EF4-FFF2-40B4-BE49-F238E27FC236}">
                  <a16:creationId xmlns:a16="http://schemas.microsoft.com/office/drawing/2014/main" id="{A909BAD6-092D-4085-B376-76354BD1570B}"/>
                </a:ext>
              </a:extLst>
            </xdr:cNvPr>
            <xdr:cNvSpPr>
              <a:spLocks/>
            </xdr:cNvSpPr>
          </xdr:nvSpPr>
          <xdr:spPr>
            <a:xfrm>
              <a:off x="4826000" y="6337300"/>
              <a:ext cx="2686050" cy="2857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0,25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0,02</m:t>
                    </m:r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r>
                      <a:rPr lang="pt-PT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cs typeface="Calibri" panose="020F0502020204030204" pitchFamily="34" charset="0"/>
                      </a:rPr>
                      <m:t>0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cs typeface="Calibri" panose="020F0502020204030204" pitchFamily="34" charset="0"/>
                      </a:rPr>
                      <m:t>,0023∗</m:t>
                    </m:r>
                    <m:d>
                      <m:dPr>
                        <m:ctrlPr>
                          <a:rPr lang="en-US" sz="10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0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bar>
                              <m:barPr>
                                <m:pos m:val="top"/>
                                <m:ctrlPr>
                                  <a:rPr lang="en-US" sz="10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barPr>
                              <m:e>
                                <m:r>
                                  <a:rPr lang="en-US" sz="10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</m:bar>
                          </m:e>
                          <m:sub>
                            <m:r>
                              <a:rPr lang="en-US" sz="10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sub>
                        </m:sSub>
                        <m:r>
                          <a:rPr lang="en-US" sz="10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pt-PT" sz="10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0,02</m:t>
                        </m:r>
                      </m:e>
                    </m:d>
                  </m:oMath>
                </m:oMathPara>
              </a14:m>
              <a:endParaRPr lang="en-US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5" name="Rectangle 24">
              <a:extLst>
                <a:ext uri="{FF2B5EF4-FFF2-40B4-BE49-F238E27FC236}">
                  <a16:creationId xmlns:a16="http://schemas.microsoft.com/office/drawing/2014/main" id="{A909BAD6-092D-4085-B376-76354BD1570B}"/>
                </a:ext>
              </a:extLst>
            </xdr:cNvPr>
            <xdr:cNvSpPr>
              <a:spLocks/>
            </xdr:cNvSpPr>
          </xdr:nvSpPr>
          <xdr:spPr>
            <a:xfrm>
              <a:off x="4826000" y="6337300"/>
              <a:ext cx="2686050" cy="28575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0,25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0,02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+</a:t>
              </a:r>
              <a:r>
                <a:rPr lang="pt-PT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0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,0023∗</a:t>
              </a:r>
              <a:r>
                <a:rPr lang="en-US" sz="1000" i="0">
                  <a:effectLst/>
                  <a:latin typeface="+mn-lt"/>
                  <a:ea typeface="+mn-ea"/>
                  <a:cs typeface="+mn-cs"/>
                </a:rPr>
                <a:t>(¯𝑅_𝑀−</a:t>
              </a:r>
              <a:r>
                <a:rPr lang="pt-PT" sz="10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0,02</a:t>
              </a:r>
              <a:r>
                <a:rPr lang="en-US" sz="1000" b="0" i="0">
                  <a:effectLst/>
                  <a:latin typeface="+mn-lt"/>
                  <a:ea typeface="+mn-ea"/>
                  <a:cs typeface="+mn-cs"/>
                </a:rPr>
                <a:t>)</a:t>
              </a:r>
              <a:endParaRPr lang="en-US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1</xdr:col>
      <xdr:colOff>0</xdr:colOff>
      <xdr:row>30</xdr:row>
      <xdr:rowOff>0</xdr:rowOff>
    </xdr:from>
    <xdr:to>
      <xdr:col>3</xdr:col>
      <xdr:colOff>260985</xdr:colOff>
      <xdr:row>31</xdr:row>
      <xdr:rowOff>88900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Rectangle 25">
              <a:extLst>
                <a:ext uri="{FF2B5EF4-FFF2-40B4-BE49-F238E27FC236}">
                  <a16:creationId xmlns:a16="http://schemas.microsoft.com/office/drawing/2014/main" id="{A8035918-737D-43AC-953F-DA5282E9D5E0}"/>
                </a:ext>
              </a:extLst>
            </xdr:cNvPr>
            <xdr:cNvSpPr>
              <a:spLocks/>
            </xdr:cNvSpPr>
          </xdr:nvSpPr>
          <xdr:spPr>
            <a:xfrm>
              <a:off x="946150" y="552450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bar>
                          <m:barPr>
                            <m:pos m:val="top"/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bar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</m:ba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𝑅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𝐹</m:t>
                        </m:r>
                      </m:sub>
                    </m:sSub>
                    <m:r>
                      <a:rPr lang="en-US" sz="100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+</m:t>
                    </m:r>
                    <m:sSub>
                      <m:sSub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sSubPr>
                      <m:e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𝛽</m:t>
                        </m:r>
                      </m:e>
                      <m: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𝑖</m:t>
                        </m:r>
                      </m:sub>
                    </m:sSub>
                    <m:d>
                      <m:dPr>
                        <m:ctrlP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bar>
                              <m:barPr>
                                <m:pos m:val="top"/>
                                <m:ctrlP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</m:ctrlPr>
                              </m:barPr>
                              <m:e>
                                <m:r>
                                  <a:rPr lang="en-US" sz="1000" i="1" kern="1200">
                                    <a:solidFill>
                                      <a:srgbClr val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Times New Roman" panose="02020603050405020304" pitchFamily="18" charset="0"/>
                                    <a:cs typeface="Calibri" panose="020F0502020204030204" pitchFamily="34" charset="0"/>
                                  </a:rPr>
                                  <m:t>𝑅</m:t>
                                </m:r>
                              </m:e>
                            </m:ba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𝑀</m:t>
                            </m:r>
                          </m:sub>
                        </m:sSub>
                        <m:r>
                          <a:rPr lang="en-US" sz="100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ea typeface="Times New Roman" panose="02020603050405020304" pitchFamily="18" charset="0"/>
                            <a:cs typeface="Calibri" panose="020F0502020204030204" pitchFamily="34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</m:ctrlPr>
                          </m:sSubPr>
                          <m:e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n-US" sz="1000" i="1" kern="1200">
                                <a:solidFill>
                                  <a:srgbClr val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Times New Roman" panose="02020603050405020304" pitchFamily="18" charset="0"/>
                                <a:cs typeface="Calibri" panose="020F0502020204030204" pitchFamily="34" charset="0"/>
                              </a:rPr>
                              <m:t>𝐹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6" name="Rectangle 25">
              <a:extLst>
                <a:ext uri="{FF2B5EF4-FFF2-40B4-BE49-F238E27FC236}">
                  <a16:creationId xmlns:a16="http://schemas.microsoft.com/office/drawing/2014/main" id="{A8035918-737D-43AC-953F-DA5282E9D5E0}"/>
                </a:ext>
              </a:extLst>
            </xdr:cNvPr>
            <xdr:cNvSpPr>
              <a:spLocks/>
            </xdr:cNvSpPr>
          </xdr:nvSpPr>
          <xdr:spPr>
            <a:xfrm>
              <a:off x="946150" y="5524500"/>
              <a:ext cx="1480185" cy="273050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𝑅_𝑖=𝑅_𝐹+𝛽_𝑖 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𝑅_𝑀−𝑅_𝐹 )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0</xdr:colOff>
      <xdr:row>38</xdr:row>
      <xdr:rowOff>0</xdr:rowOff>
    </xdr:from>
    <xdr:to>
      <xdr:col>1</xdr:col>
      <xdr:colOff>247650</xdr:colOff>
      <xdr:row>40</xdr:row>
      <xdr:rowOff>165100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Rectangle 26">
              <a:extLst>
                <a:ext uri="{FF2B5EF4-FFF2-40B4-BE49-F238E27FC236}">
                  <a16:creationId xmlns:a16="http://schemas.microsoft.com/office/drawing/2014/main" id="{380636B3-716C-4F6D-B9C2-E6C21E79A888}"/>
                </a:ext>
              </a:extLst>
            </xdr:cNvPr>
            <xdr:cNvSpPr>
              <a:spLocks/>
            </xdr:cNvSpPr>
          </xdr:nvSpPr>
          <xdr:spPr>
            <a:xfrm>
              <a:off x="0" y="6864350"/>
              <a:ext cx="11938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Calibri" panose="020F0502020204030204" pitchFamily="34" charset="0"/>
                      </a:rPr>
                      <m:t>β</m:t>
                    </m:r>
                    <m:r>
                      <a:rPr lang="pt-PT" sz="10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   </m:t>
                    </m:r>
                    <m:f>
                      <m:fPr>
                        <m:ctrlPr>
                          <a:rPr lang="en-US" sz="11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𝑖𝑀</m:t>
                            </m:r>
                          </m:sub>
                        </m:sSub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sub>
                          <m:sup>
                            <m:r>
                              <a:rPr lang="pt-PT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7" name="Rectangle 26">
              <a:extLst>
                <a:ext uri="{FF2B5EF4-FFF2-40B4-BE49-F238E27FC236}">
                  <a16:creationId xmlns:a16="http://schemas.microsoft.com/office/drawing/2014/main" id="{380636B3-716C-4F6D-B9C2-E6C21E79A888}"/>
                </a:ext>
              </a:extLst>
            </xdr:cNvPr>
            <xdr:cNvSpPr>
              <a:spLocks/>
            </xdr:cNvSpPr>
          </xdr:nvSpPr>
          <xdr:spPr>
            <a:xfrm>
              <a:off x="0" y="6864350"/>
              <a:ext cx="11938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l-GR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Calibri" panose="020F0502020204030204" pitchFamily="34" charset="0"/>
                </a:rPr>
                <a:t>β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   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𝑖𝑀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/(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_𝑀^2</a:t>
              </a:r>
              <a:r>
                <a:rPr lang="pt-PT" sz="1100" b="0" i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100" b="0" i="0">
                  <a:effectLst/>
                  <a:latin typeface="+mn-lt"/>
                  <a:ea typeface="+mn-ea"/>
                  <a:cs typeface="+mn-cs"/>
                </a:rPr>
                <a:t>)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7</xdr:col>
      <xdr:colOff>12700</xdr:colOff>
      <xdr:row>30</xdr:row>
      <xdr:rowOff>0</xdr:rowOff>
    </xdr:from>
    <xdr:to>
      <xdr:col>10</xdr:col>
      <xdr:colOff>215900</xdr:colOff>
      <xdr:row>31</xdr:row>
      <xdr:rowOff>80401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Rectangle 27">
              <a:extLst>
                <a:ext uri="{FF2B5EF4-FFF2-40B4-BE49-F238E27FC236}">
                  <a16:creationId xmlns:a16="http://schemas.microsoft.com/office/drawing/2014/main" id="{9F5FC50E-8E51-4DA0-AF2E-54FF13633E59}"/>
                </a:ext>
              </a:extLst>
            </xdr:cNvPr>
            <xdr:cNvSpPr>
              <a:spLocks/>
            </xdr:cNvSpPr>
          </xdr:nvSpPr>
          <xdr:spPr>
            <a:xfrm>
              <a:off x="4616450" y="5524500"/>
              <a:ext cx="2032000" cy="289951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14:m>
                <m:oMath xmlns:m="http://schemas.openxmlformats.org/officeDocument/2006/math">
                  <m:sSub>
                    <m:sSubPr>
                      <m:ctrlP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</m:ctrlPr>
                    </m:sSubPr>
                    <m:e>
                      <m:bar>
                        <m:barPr>
                          <m:pos m:val="top"/>
                          <m:ctrlP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</m:ctrlPr>
                        </m:barPr>
                        <m:e>
                          <m: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  <m:t>𝑅</m:t>
                          </m:r>
                        </m:e>
                      </m:bar>
                    </m:e>
                    <m:sub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𝑖</m:t>
                      </m:r>
                    </m:sub>
                  </m:sSub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=</m:t>
                  </m:r>
                  <m:sSub>
                    <m:sSubPr>
                      <m:ctrlP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</m:ctrlPr>
                    </m:sSubPr>
                    <m:e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𝑅</m:t>
                      </m:r>
                    </m:e>
                    <m:sub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𝐹</m:t>
                      </m:r>
                    </m:sub>
                  </m:sSub>
                  <m:r>
                    <a:rPr lang="en-US" sz="100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+</m:t>
                  </m:r>
                  <m:r>
                    <a:rPr lang="pt-PT" sz="1000" b="0" i="1" kern="1200">
                      <a:solidFill>
                        <a:srgbClr val="000000"/>
                      </a:solidFill>
                      <a:effectLst/>
                      <a:latin typeface="Cambria Math" panose="02040503050406030204" pitchFamily="18" charset="0"/>
                      <a:ea typeface="Times New Roman" panose="02020603050405020304" pitchFamily="18" charset="0"/>
                      <a:cs typeface="Calibri" panose="020F0502020204030204" pitchFamily="34" charset="0"/>
                    </a:rPr>
                    <m:t>1∗</m:t>
                  </m:r>
                  <m:d>
                    <m:dPr>
                      <m:ctrlP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</m:ctrlPr>
                        </m:sSubPr>
                        <m:e>
                          <m:bar>
                            <m:barPr>
                              <m:pos m:val="top"/>
                              <m:ctrlPr>
                                <a:rPr lang="en-US" sz="1000" i="1" kern="1200">
                                  <a:solidFill>
                                    <a:srgbClr val="000000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Times New Roman" panose="02020603050405020304" pitchFamily="18" charset="0"/>
                                  <a:cs typeface="Calibri" panose="020F0502020204030204" pitchFamily="34" charset="0"/>
                                </a:rPr>
                              </m:ctrlPr>
                            </m:barPr>
                            <m:e>
                              <m:r>
                                <a:rPr lang="en-US" sz="1000" i="1" kern="1200">
                                  <a:solidFill>
                                    <a:srgbClr val="000000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Times New Roman" panose="02020603050405020304" pitchFamily="18" charset="0"/>
                                  <a:cs typeface="Calibri" panose="020F0502020204030204" pitchFamily="34" charset="0"/>
                                </a:rPr>
                                <m:t>𝑅</m:t>
                              </m:r>
                            </m:e>
                          </m:bar>
                        </m:e>
                        <m:sub>
                          <m: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  <m:t>𝑀</m:t>
                          </m:r>
                        </m:sub>
                      </m:sSub>
                      <m:r>
                        <a:rPr lang="en-US" sz="1000" i="1" kern="1200">
                          <a:solidFill>
                            <a:srgbClr val="000000"/>
                          </a:solidFill>
                          <a:effectLst/>
                          <a:latin typeface="Cambria Math" panose="02040503050406030204" pitchFamily="18" charset="0"/>
                          <a:ea typeface="Times New Roman" panose="02020603050405020304" pitchFamily="18" charset="0"/>
                          <a:cs typeface="Calibri" panose="020F0502020204030204" pitchFamily="34" charset="0"/>
                        </a:rPr>
                        <m:t>−</m:t>
                      </m:r>
                      <m:sSub>
                        <m:sSubPr>
                          <m:ctrlP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</m:ctrlPr>
                        </m:sSubPr>
                        <m:e>
                          <m: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  <m:t>𝑅</m:t>
                          </m:r>
                        </m:e>
                        <m:sub>
                          <m:r>
                            <a:rPr lang="en-US" sz="1000" i="1" kern="1200">
                              <a:solidFill>
                                <a:srgbClr val="000000"/>
                              </a:solidFill>
                              <a:effectLst/>
                              <a:latin typeface="Cambria Math" panose="02040503050406030204" pitchFamily="18" charset="0"/>
                              <a:ea typeface="Times New Roman" panose="02020603050405020304" pitchFamily="18" charset="0"/>
                              <a:cs typeface="Calibri" panose="020F0502020204030204" pitchFamily="34" charset="0"/>
                            </a:rPr>
                            <m:t>𝐹</m:t>
                          </m:r>
                        </m:sub>
                      </m:sSub>
                    </m:e>
                  </m:d>
                </m:oMath>
              </a14:m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=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bar>
                        <m:barPr>
                          <m:pos m:val="top"/>
                          <m:ctrlPr>
                            <a:rPr lang="en-US" sz="1100" i="1"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barPr>
                        <m:e>
                          <m:r>
                            <a:rPr lang="en-US" sz="1100" i="1"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𝑅</m:t>
                          </m:r>
                        </m:e>
                      </m:bar>
                    </m:e>
                    <m:sub>
                      <m:r>
                        <a:rPr lang="en-US" sz="1100" i="1"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𝑀</m:t>
                      </m:r>
                    </m:sub>
                  </m:sSub>
                </m:oMath>
              </a14:m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28" name="Rectangle 27">
              <a:extLst>
                <a:ext uri="{FF2B5EF4-FFF2-40B4-BE49-F238E27FC236}">
                  <a16:creationId xmlns:a16="http://schemas.microsoft.com/office/drawing/2014/main" id="{9F5FC50E-8E51-4DA0-AF2E-54FF13633E59}"/>
                </a:ext>
              </a:extLst>
            </xdr:cNvPr>
            <xdr:cNvSpPr>
              <a:spLocks/>
            </xdr:cNvSpPr>
          </xdr:nvSpPr>
          <xdr:spPr>
            <a:xfrm>
              <a:off x="4616450" y="5524500"/>
              <a:ext cx="2032000" cy="289951"/>
            </a:xfrm>
            <a:prstGeom prst="rect">
              <a:avLst/>
            </a:prstGeom>
          </xdr:spPr>
          <xdr:txBody>
            <a:bodyPr wrap="square">
              <a:spAutoFit/>
            </a:bodyPr>
            <a:lstStyle/>
            <a:p>
              <a:pPr eaLnBrk="0" fontAlgn="base" hangingPunct="0"/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𝑅_𝑖=𝑅_𝐹+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1∗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(¯</a:t>
              </a:r>
              <a:r>
                <a:rPr lang="en-US" sz="100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𝑅_𝑀−𝑅_𝐹 )</a:t>
              </a:r>
              <a:r>
                <a:rPr lang="en-U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=</a:t>
              </a:r>
              <a:r>
                <a:rPr lang="en-US" sz="1100" i="0">
                  <a:effectLst/>
                  <a:latin typeface="+mn-lt"/>
                  <a:ea typeface="+mn-ea"/>
                  <a:cs typeface="+mn-cs"/>
                </a:rPr>
                <a:t>¯𝑅_𝑀</a:t>
              </a:r>
              <a:endParaRPr lang="en-US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2</xdr:col>
      <xdr:colOff>0</xdr:colOff>
      <xdr:row>38</xdr:row>
      <xdr:rowOff>0</xdr:rowOff>
    </xdr:from>
    <xdr:to>
      <xdr:col>5</xdr:col>
      <xdr:colOff>76200</xdr:colOff>
      <xdr:row>40</xdr:row>
      <xdr:rowOff>165100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9" name="Rectangle 28">
              <a:extLst>
                <a:ext uri="{FF2B5EF4-FFF2-40B4-BE49-F238E27FC236}">
                  <a16:creationId xmlns:a16="http://schemas.microsoft.com/office/drawing/2014/main" id="{4BD6A27B-B00A-4896-A69B-EE73CE847970}"/>
                </a:ext>
              </a:extLst>
            </xdr:cNvPr>
            <xdr:cNvSpPr>
              <a:spLocks/>
            </xdr:cNvSpPr>
          </xdr:nvSpPr>
          <xdr:spPr>
            <a:xfrm>
              <a:off x="1555750" y="7048500"/>
              <a:ext cx="19050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𝑖𝑀</m:t>
                        </m:r>
                      </m:sub>
                    </m:sSub>
                    <m:r>
                      <a:rPr lang="pt-PT" sz="1100" b="0" i="1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el-GR" sz="1100" b="0" i="1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β</m:t>
                    </m:r>
                    <m:sSubSup>
                      <m:sSubSupPr>
                        <m:ctrlP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</m:t>
                        </m:r>
                      </m:sub>
                      <m:sup>
                        <m:r>
                          <a:rPr lang="pt-PT" sz="1100" b="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pt-PT" sz="1000" b="0" i="0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=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0,0</m:t>
                    </m:r>
                    <m:r>
                      <a:rPr lang="en-US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575</m:t>
                    </m:r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∗</m:t>
                    </m:r>
                    <m:sSup>
                      <m:sSupPr>
                        <m:ctrlPr>
                          <a:rPr lang="pt-PT" sz="1000" b="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cs typeface="Calibri" panose="020F0502020204030204" pitchFamily="34" charset="0"/>
                          </a:rPr>
                        </m:ctrlPr>
                      </m:sSupPr>
                      <m:e>
                        <m:r>
                          <a:rPr lang="pt-PT" sz="1000" b="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cs typeface="Calibri" panose="020F0502020204030204" pitchFamily="34" charset="0"/>
                          </a:rPr>
                          <m:t>0,2</m:t>
                        </m:r>
                      </m:e>
                      <m:sup>
                        <m:r>
                          <a:rPr lang="pt-PT" sz="1000" b="0" i="1" kern="1200">
                            <a:solidFill>
                              <a:srgbClr val="000000"/>
                            </a:solidFill>
                            <a:effectLst/>
                            <a:latin typeface="Cambria Math" panose="02040503050406030204" pitchFamily="18" charset="0"/>
                            <a:cs typeface="Calibri" panose="020F0502020204030204" pitchFamily="34" charset="0"/>
                          </a:rPr>
                          <m:t>2</m:t>
                        </m:r>
                      </m:sup>
                    </m:sSup>
                    <m:r>
                      <a:rPr lang="pt-PT" sz="1000" b="0" i="1" kern="1200">
                        <a:solidFill>
                          <a:srgbClr val="000000"/>
                        </a:solidFill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Calibri" panose="020F0502020204030204" pitchFamily="34" charset="0"/>
                      </a:rPr>
                      <m:t>  </m:t>
                    </m:r>
                  </m:oMath>
                </m:oMathPara>
              </a14:m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29" name="Rectangle 28">
              <a:extLst>
                <a:ext uri="{FF2B5EF4-FFF2-40B4-BE49-F238E27FC236}">
                  <a16:creationId xmlns:a16="http://schemas.microsoft.com/office/drawing/2014/main" id="{4BD6A27B-B00A-4896-A69B-EE73CE847970}"/>
                </a:ext>
              </a:extLst>
            </xdr:cNvPr>
            <xdr:cNvSpPr>
              <a:spLocks/>
            </xdr:cNvSpPr>
          </xdr:nvSpPr>
          <xdr:spPr>
            <a:xfrm>
              <a:off x="1555750" y="7048500"/>
              <a:ext cx="1905000" cy="533400"/>
            </a:xfrm>
            <a:prstGeom prst="rect">
              <a:avLst/>
            </a:prstGeom>
          </xdr:spPr>
          <xdr:txBody>
            <a:bodyPr wrap="square">
              <a:noAutofit/>
            </a:bodyPr>
            <a:lstStyle/>
            <a:p>
              <a:pPr eaLnBrk="0" fontAlgn="base" hangingPunct="0"/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𝜎_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𝑖𝑀=</a:t>
              </a:r>
              <a:r>
                <a:rPr lang="el-GR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β</a:t>
              </a:r>
              <a:r>
                <a:rPr lang="pt-PT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𝜎_𝑀^2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=0,0</a:t>
              </a:r>
              <a:r>
                <a:rPr lang="en-US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575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∗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cs typeface="Calibri" panose="020F0502020204030204" pitchFamily="34" charset="0"/>
                </a:rPr>
                <a:t>〖0,2〗^2 </a:t>
              </a:r>
              <a:r>
                <a:rPr lang="pt-PT" sz="1000" b="0" i="0" kern="1200">
                  <a:solidFill>
                    <a:srgbClr val="000000"/>
                  </a:solidFill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Calibri" panose="020F0502020204030204" pitchFamily="34" charset="0"/>
                </a:rPr>
                <a:t>  </a:t>
              </a:r>
              <a:endParaRPr lang="en-US" sz="11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0</xdr:col>
      <xdr:colOff>0</xdr:colOff>
      <xdr:row>92</xdr:row>
      <xdr:rowOff>0</xdr:rowOff>
    </xdr:from>
    <xdr:to>
      <xdr:col>5</xdr:col>
      <xdr:colOff>165100</xdr:colOff>
      <xdr:row>93</xdr:row>
      <xdr:rowOff>133350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796F38CF-A3E9-467C-9735-F6686484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55500"/>
          <a:ext cx="354965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2</xdr:col>
      <xdr:colOff>344846</xdr:colOff>
      <xdr:row>64</xdr:row>
      <xdr:rowOff>63500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896DFF20-1A51-4F0C-903F-D52E98477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390900"/>
          <a:ext cx="1900596" cy="8001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75</xdr:row>
      <xdr:rowOff>20193</xdr:rowOff>
    </xdr:from>
    <xdr:ext cx="1525226" cy="1893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F50CF9E8-DE8F-4813-ABFC-FF4F53B29C11}"/>
                </a:ext>
              </a:extLst>
            </xdr:cNvPr>
            <xdr:cNvSpPr txBox="1"/>
          </xdr:nvSpPr>
          <xdr:spPr>
            <a:xfrm>
              <a:off x="0" y="6586093"/>
              <a:ext cx="1525226" cy="1893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</m:e>
                    </m:acc>
                    <m:r>
                      <a:rPr lang="pt-PT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pt-PT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</m:sSub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𝐴𝐵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F50CF9E8-DE8F-4813-ABFC-FF4F53B29C11}"/>
                </a:ext>
              </a:extLst>
            </xdr:cNvPr>
            <xdr:cNvSpPr txBox="1"/>
          </xdr:nvSpPr>
          <xdr:spPr>
            <a:xfrm>
              <a:off x="0" y="6586093"/>
              <a:ext cx="1525226" cy="1893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𝐴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 ̅</a:t>
              </a:r>
              <a:r>
                <a:rPr lang="pt-PT" sz="1100" b="0" i="0">
                  <a:latin typeface="Cambria Math" panose="02040503050406030204" pitchFamily="18" charset="0"/>
                </a:rPr>
                <a:t>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𝑓=𝑍_𝐴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_𝐴^2</a:t>
              </a:r>
              <a:r>
                <a:rPr lang="pt-PT" sz="1100" b="0" i="0">
                  <a:latin typeface="Cambria Math" panose="02040503050406030204" pitchFamily="18" charset="0"/>
                </a:rPr>
                <a:t>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 𝜎_𝐴𝐵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0</xdr:colOff>
      <xdr:row>76</xdr:row>
      <xdr:rowOff>165100</xdr:rowOff>
    </xdr:from>
    <xdr:ext cx="1535613" cy="18896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8AB55F00-C008-4B0A-A7BB-BEA5D45412E8}"/>
                </a:ext>
              </a:extLst>
            </xdr:cNvPr>
            <xdr:cNvSpPr txBox="1"/>
          </xdr:nvSpPr>
          <xdr:spPr>
            <a:xfrm>
              <a:off x="0" y="6940550"/>
              <a:ext cx="1535613" cy="1889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</m:sSub>
                      </m:e>
                    </m:acc>
                    <m:r>
                      <a:rPr lang="pt-PT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𝐴𝐵</m:t>
                            </m:r>
                          </m:sub>
                        </m:s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</m:s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8AB55F00-C008-4B0A-A7BB-BEA5D45412E8}"/>
                </a:ext>
              </a:extLst>
            </xdr:cNvPr>
            <xdr:cNvSpPr txBox="1"/>
          </xdr:nvSpPr>
          <xdr:spPr>
            <a:xfrm>
              <a:off x="0" y="6940550"/>
              <a:ext cx="1535613" cy="1889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𝐵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 ̅</a:t>
              </a:r>
              <a:r>
                <a:rPr lang="pt-PT" sz="1100" b="0" i="0">
                  <a:latin typeface="Cambria Math" panose="02040503050406030204" pitchFamily="18" charset="0"/>
                </a:rPr>
                <a:t>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𝑓=𝑍_𝐴 〖𝜎_𝐴𝐵+𝑍_𝐵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 𝜎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〗_𝐵^2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0</xdr:colOff>
      <xdr:row>75</xdr:row>
      <xdr:rowOff>0</xdr:rowOff>
    </xdr:from>
    <xdr:ext cx="1315488" cy="18030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id="{01EA5061-9AC1-4B1D-9E91-3DC64E61CF64}"/>
                </a:ext>
              </a:extLst>
            </xdr:cNvPr>
            <xdr:cNvSpPr txBox="1"/>
          </xdr:nvSpPr>
          <xdr:spPr>
            <a:xfrm>
              <a:off x="2774950" y="13563600"/>
              <a:ext cx="1315488" cy="180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pt-PT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</m:sSub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𝐴𝐵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=0,2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5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id="{01EA5061-9AC1-4B1D-9E91-3DC64E61CF64}"/>
                </a:ext>
              </a:extLst>
            </xdr:cNvPr>
            <xdr:cNvSpPr txBox="1"/>
          </xdr:nvSpPr>
          <xdr:spPr>
            <a:xfrm>
              <a:off x="2774950" y="13563600"/>
              <a:ext cx="1315488" cy="180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〖𝑍_𝐴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 𝜎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〗_𝐴^2</a:t>
              </a:r>
              <a:r>
                <a:rPr lang="pt-PT" sz="1100" b="0" i="0">
                  <a:latin typeface="Cambria Math" panose="02040503050406030204" pitchFamily="18" charset="0"/>
                </a:rPr>
                <a:t>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 𝜎_𝐴𝐵=0,2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0</xdr:colOff>
      <xdr:row>77</xdr:row>
      <xdr:rowOff>0</xdr:rowOff>
    </xdr:from>
    <xdr:ext cx="1256562" cy="35214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id="{6307E525-7AF1-4CD3-A920-7B604C81139D}"/>
                </a:ext>
              </a:extLst>
            </xdr:cNvPr>
            <xdr:cNvSpPr txBox="1"/>
          </xdr:nvSpPr>
          <xdr:spPr>
            <a:xfrm>
              <a:off x="2774950" y="14535150"/>
              <a:ext cx="1256562" cy="3521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𝐴𝐵</m:t>
                            </m:r>
                          </m:sub>
                        </m:s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</m:s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=0,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</m:oMath>
                </m:oMathPara>
              </a14:m>
              <a:endParaRPr lang="en-US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pPr/>
              <a:endParaRPr lang="en-US" sz="1100"/>
            </a:p>
          </xdr:txBody>
        </xdr:sp>
      </mc:Choice>
      <mc:Fallback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id="{6307E525-7AF1-4CD3-A920-7B604C81139D}"/>
                </a:ext>
              </a:extLst>
            </xdr:cNvPr>
            <xdr:cNvSpPr txBox="1"/>
          </xdr:nvSpPr>
          <xdr:spPr>
            <a:xfrm>
              <a:off x="2774950" y="14535150"/>
              <a:ext cx="1256562" cy="3521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 〖𝜎_𝐴𝐵+𝑍_𝐵 𝜎〗_𝐵^2=0,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endParaRPr lang="en-US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pPr/>
              <a:endParaRPr lang="en-US" sz="1100"/>
            </a:p>
          </xdr:txBody>
        </xdr:sp>
      </mc:Fallback>
    </mc:AlternateContent>
    <xdr:clientData/>
  </xdr:oneCellAnchor>
  <xdr:oneCellAnchor>
    <xdr:from>
      <xdr:col>7</xdr:col>
      <xdr:colOff>0</xdr:colOff>
      <xdr:row>75</xdr:row>
      <xdr:rowOff>0</xdr:rowOff>
    </xdr:from>
    <xdr:ext cx="1185646" cy="36260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6" name="TextBox 35">
              <a:extLst>
                <a:ext uri="{FF2B5EF4-FFF2-40B4-BE49-F238E27FC236}">
                  <a16:creationId xmlns:a16="http://schemas.microsoft.com/office/drawing/2014/main" id="{B8C56D0A-5589-44FD-8544-48F4108E0EEF}"/>
                </a:ext>
              </a:extLst>
            </xdr:cNvPr>
            <xdr:cNvSpPr txBox="1"/>
          </xdr:nvSpPr>
          <xdr:spPr>
            <a:xfrm>
              <a:off x="4603750" y="14141450"/>
              <a:ext cx="1185646" cy="3626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25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𝐴𝐵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n-US">
                            <a:effectLst/>
                          </a:rPr>
                          <m:t> </m:t>
                        </m:r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6" name="TextBox 35">
              <a:extLst>
                <a:ext uri="{FF2B5EF4-FFF2-40B4-BE49-F238E27FC236}">
                  <a16:creationId xmlns:a16="http://schemas.microsoft.com/office/drawing/2014/main" id="{B8C56D0A-5589-44FD-8544-48F4108E0EEF}"/>
                </a:ext>
              </a:extLst>
            </xdr:cNvPr>
            <xdr:cNvSpPr txBox="1"/>
          </xdr:nvSpPr>
          <xdr:spPr>
            <a:xfrm>
              <a:off x="4603750" y="14141450"/>
              <a:ext cx="1185646" cy="3626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25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−𝑍_𝐵 𝜎_𝐴𝐵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"</a:t>
              </a:r>
              <a:r>
                <a:rPr lang="en-US" i="0">
                  <a:effectLst/>
                </a:rPr>
                <a:t> </a:t>
              </a:r>
              <a:r>
                <a:rPr lang="en-US" i="0">
                  <a:effectLst/>
                  <a:latin typeface="Cambria Math" panose="02040503050406030204" pitchFamily="18" charset="0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)/(𝜎_𝐴^2 )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7</xdr:col>
      <xdr:colOff>0</xdr:colOff>
      <xdr:row>77</xdr:row>
      <xdr:rowOff>0</xdr:rowOff>
    </xdr:from>
    <xdr:ext cx="1107546" cy="35875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7" name="TextBox 36">
              <a:extLst>
                <a:ext uri="{FF2B5EF4-FFF2-40B4-BE49-F238E27FC236}">
                  <a16:creationId xmlns:a16="http://schemas.microsoft.com/office/drawing/2014/main" id="{3AD57128-EA1C-4877-AB32-002C589D8DD7}"/>
                </a:ext>
              </a:extLst>
            </xdr:cNvPr>
            <xdr:cNvSpPr txBox="1"/>
          </xdr:nvSpPr>
          <xdr:spPr>
            <a:xfrm>
              <a:off x="4603750" y="14535150"/>
              <a:ext cx="1107546" cy="3587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𝐴𝐵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n-US">
                            <a:effectLst/>
                          </a:rPr>
                          <m:t> </m:t>
                        </m:r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7" name="TextBox 36">
              <a:extLst>
                <a:ext uri="{FF2B5EF4-FFF2-40B4-BE49-F238E27FC236}">
                  <a16:creationId xmlns:a16="http://schemas.microsoft.com/office/drawing/2014/main" id="{3AD57128-EA1C-4877-AB32-002C589D8DD7}"/>
                </a:ext>
              </a:extLst>
            </xdr:cNvPr>
            <xdr:cNvSpPr txBox="1"/>
          </xdr:nvSpPr>
          <xdr:spPr>
            <a:xfrm>
              <a:off x="4603750" y="14535150"/>
              <a:ext cx="1107546" cy="3587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−𝑍_𝐴 𝜎_𝐴𝐵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"</a:t>
              </a:r>
              <a:r>
                <a:rPr lang="en-US" i="0">
                  <a:effectLst/>
                </a:rPr>
                <a:t> </a:t>
              </a:r>
              <a:r>
                <a:rPr lang="en-US" i="0">
                  <a:effectLst/>
                  <a:latin typeface="Cambria Math" panose="02040503050406030204" pitchFamily="18" charset="0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)/(𝜎_𝐵^2 )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10</xdr:col>
      <xdr:colOff>0</xdr:colOff>
      <xdr:row>75</xdr:row>
      <xdr:rowOff>0</xdr:rowOff>
    </xdr:from>
    <xdr:ext cx="1392561" cy="33938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DFF9EF4C-F4D8-420B-A85E-F880928006DF}"/>
                </a:ext>
              </a:extLst>
            </xdr:cNvPr>
            <xdr:cNvSpPr txBox="1"/>
          </xdr:nvSpPr>
          <xdr:spPr>
            <a:xfrm>
              <a:off x="6432550" y="14141450"/>
              <a:ext cx="1392561" cy="339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25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0,0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023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n-US">
                            <a:effectLst/>
                          </a:rPr>
                          <m:t> 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DFF9EF4C-F4D8-420B-A85E-F880928006DF}"/>
                </a:ext>
              </a:extLst>
            </xdr:cNvPr>
            <xdr:cNvSpPr txBox="1"/>
          </xdr:nvSpPr>
          <xdr:spPr>
            <a:xfrm>
              <a:off x="6432550" y="14141450"/>
              <a:ext cx="1392561" cy="339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25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−〖0,0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𝑍〗_𝐵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"</a:t>
              </a:r>
              <a:r>
                <a:rPr lang="en-US" i="0">
                  <a:effectLst/>
                </a:rPr>
                <a:t> </a:t>
              </a:r>
              <a:r>
                <a:rPr lang="en-US" i="0">
                  <a:effectLst/>
                  <a:latin typeface="Cambria Math" panose="02040503050406030204" pitchFamily="18" charset="0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10</xdr:col>
      <xdr:colOff>0</xdr:colOff>
      <xdr:row>77</xdr:row>
      <xdr:rowOff>0</xdr:rowOff>
    </xdr:from>
    <xdr:ext cx="1321452" cy="33592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9" name="TextBox 38">
              <a:extLst>
                <a:ext uri="{FF2B5EF4-FFF2-40B4-BE49-F238E27FC236}">
                  <a16:creationId xmlns:a16="http://schemas.microsoft.com/office/drawing/2014/main" id="{51EDD523-7C8D-4D3B-95DE-BC91ECC5689F}"/>
                </a:ext>
              </a:extLst>
            </xdr:cNvPr>
            <xdr:cNvSpPr txBox="1"/>
          </xdr:nvSpPr>
          <xdr:spPr>
            <a:xfrm>
              <a:off x="6432550" y="14535150"/>
              <a:ext cx="1321452" cy="3359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0,0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023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n-US">
                            <a:effectLst/>
                          </a:rPr>
                          <m:t> 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2^2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9" name="TextBox 38">
              <a:extLst>
                <a:ext uri="{FF2B5EF4-FFF2-40B4-BE49-F238E27FC236}">
                  <a16:creationId xmlns:a16="http://schemas.microsoft.com/office/drawing/2014/main" id="{51EDD523-7C8D-4D3B-95DE-BC91ECC5689F}"/>
                </a:ext>
              </a:extLst>
            </xdr:cNvPr>
            <xdr:cNvSpPr txBox="1"/>
          </xdr:nvSpPr>
          <xdr:spPr>
            <a:xfrm>
              <a:off x="6432550" y="14535150"/>
              <a:ext cx="1321452" cy="3359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−〖0,0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𝑍〗_𝐴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"</a:t>
              </a:r>
              <a:r>
                <a:rPr lang="en-US" i="0">
                  <a:effectLst/>
                </a:rPr>
                <a:t> </a:t>
              </a:r>
              <a:r>
                <a:rPr lang="en-US" i="0">
                  <a:effectLst/>
                  <a:latin typeface="Cambria Math" panose="02040503050406030204" pitchFamily="18" charset="0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13</xdr:col>
      <xdr:colOff>0</xdr:colOff>
      <xdr:row>75</xdr:row>
      <xdr:rowOff>0</xdr:rowOff>
    </xdr:from>
    <xdr:ext cx="2287870" cy="46461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0" name="TextBox 39">
              <a:extLst>
                <a:ext uri="{FF2B5EF4-FFF2-40B4-BE49-F238E27FC236}">
                  <a16:creationId xmlns:a16="http://schemas.microsoft.com/office/drawing/2014/main" id="{2619EACA-8D91-4114-AF1C-521A426CF255}"/>
                </a:ext>
              </a:extLst>
            </xdr:cNvPr>
            <xdr:cNvSpPr txBox="1"/>
          </xdr:nvSpPr>
          <xdr:spPr>
            <a:xfrm>
              <a:off x="8261350" y="14141450"/>
              <a:ext cx="2287870" cy="464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25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023</m:t>
                        </m:r>
                        <m:f>
                          <m:f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0,0</m:t>
                                </m:r>
                                <m:r>
                                  <a:rPr 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023</m:t>
                                </m:r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  <a:cs typeface="+mn-cs"/>
                                  </a:rPr>
                                  <m:t>∙</m:t>
                                </m:r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𝐴</m:t>
                                </m:r>
                              </m:sub>
                            </m:sSub>
                            <m:r>
                              <m:rPr>
                                <m:nor/>
                              </m:r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 </m:t>
                            </m:r>
                          </m:num>
                          <m:den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0,0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2^2</m:t>
                            </m:r>
                          </m:den>
                        </m:f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0,0225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40" name="TextBox 39">
              <a:extLst>
                <a:ext uri="{FF2B5EF4-FFF2-40B4-BE49-F238E27FC236}">
                  <a16:creationId xmlns:a16="http://schemas.microsoft.com/office/drawing/2014/main" id="{2619EACA-8D91-4114-AF1C-521A426CF255}"/>
                </a:ext>
              </a:extLst>
            </xdr:cNvPr>
            <xdr:cNvSpPr txBox="1"/>
          </xdr:nvSpPr>
          <xdr:spPr>
            <a:xfrm>
              <a:off x="8261350" y="14141450"/>
              <a:ext cx="2287870" cy="464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25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−〖0,0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𝑍〗_𝐴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"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))/0,0225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17</xdr:col>
      <xdr:colOff>0</xdr:colOff>
      <xdr:row>75</xdr:row>
      <xdr:rowOff>0</xdr:rowOff>
    </xdr:from>
    <xdr:ext cx="2764668" cy="35766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id="{E1D91943-FA8E-440B-B4FF-708D6E25D858}"/>
                </a:ext>
              </a:extLst>
            </xdr:cNvPr>
            <xdr:cNvSpPr txBox="1"/>
          </xdr:nvSpPr>
          <xdr:spPr>
            <a:xfrm>
              <a:off x="10699750" y="14141450"/>
              <a:ext cx="2764668" cy="3576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25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∙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2^2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0023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∙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p>
                          <m:s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23</m:t>
                            </m:r>
                          </m:e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∙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0,0225∗0,0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2^2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id="{E1D91943-FA8E-440B-B4FF-708D6E25D858}"/>
                </a:ext>
              </a:extLst>
            </xdr:cNvPr>
            <xdr:cNvSpPr txBox="1"/>
          </xdr:nvSpPr>
          <xdr:spPr>
            <a:xfrm>
              <a:off x="10699750" y="14141450"/>
              <a:ext cx="2764668" cy="3576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25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+〖0,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𝑍_𝐴)/(0,0225∗0,0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22</xdr:col>
      <xdr:colOff>0</xdr:colOff>
      <xdr:row>75</xdr:row>
      <xdr:rowOff>0</xdr:rowOff>
    </xdr:from>
    <xdr:ext cx="2060372" cy="33938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F0DA4CC8-394C-420C-B2FA-5EBEBEB47356}"/>
                </a:ext>
              </a:extLst>
            </xdr:cNvPr>
            <xdr:cNvSpPr txBox="1"/>
          </xdr:nvSpPr>
          <xdr:spPr>
            <a:xfrm>
              <a:off x="13747750" y="14141450"/>
              <a:ext cx="2060372" cy="339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001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−,00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069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+0,0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529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0,00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0001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F0DA4CC8-394C-420C-B2FA-5EBEBEB47356}"/>
                </a:ext>
              </a:extLst>
            </xdr:cNvPr>
            <xdr:cNvSpPr txBox="1"/>
          </xdr:nvSpPr>
          <xdr:spPr>
            <a:xfrm>
              <a:off x="13747750" y="14141450"/>
              <a:ext cx="2060372" cy="339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𝑍_𝐴=(0,0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001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−,00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069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529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𝑍_𝐴)/0,00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0001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26</xdr:col>
      <xdr:colOff>0</xdr:colOff>
      <xdr:row>75</xdr:row>
      <xdr:rowOff>0</xdr:rowOff>
    </xdr:from>
    <xdr:ext cx="1831527" cy="17376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id="{4B78C5C1-D81C-4685-8065-DAC376475788}"/>
                </a:ext>
              </a:extLst>
            </xdr:cNvPr>
            <xdr:cNvSpPr txBox="1"/>
          </xdr:nvSpPr>
          <xdr:spPr>
            <a:xfrm>
              <a:off x="16186150" y="14141450"/>
              <a:ext cx="183152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0,00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0001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−590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52900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id="{4B78C5C1-D81C-4685-8065-DAC376475788}"/>
                </a:ext>
              </a:extLst>
            </xdr:cNvPr>
            <xdr:cNvSpPr txBox="1"/>
          </xdr:nvSpPr>
          <xdr:spPr>
            <a:xfrm>
              <a:off x="16186150" y="14141450"/>
              <a:ext cx="183152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0001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−590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52900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30</xdr:col>
      <xdr:colOff>0</xdr:colOff>
      <xdr:row>75</xdr:row>
      <xdr:rowOff>0</xdr:rowOff>
    </xdr:from>
    <xdr:ext cx="1446358" cy="34599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4" name="TextBox 43">
              <a:extLst>
                <a:ext uri="{FF2B5EF4-FFF2-40B4-BE49-F238E27FC236}">
                  <a16:creationId xmlns:a16="http://schemas.microsoft.com/office/drawing/2014/main" id="{8BCF8C0A-C8DF-432F-955E-EE82B0E30C8F}"/>
                </a:ext>
              </a:extLst>
            </xdr:cNvPr>
            <xdr:cNvSpPr txBox="1"/>
          </xdr:nvSpPr>
          <xdr:spPr>
            <a:xfrm>
              <a:off x="18624550" y="14141450"/>
              <a:ext cx="1446358" cy="3459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0,000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001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∙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52310</m:t>
                    </m:r>
                  </m:oMath>
                </m:oMathPara>
              </a14:m>
              <a:endParaRPr lang="en-US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pPr/>
              <a:endParaRPr lang="en-US" sz="1100"/>
            </a:p>
          </xdr:txBody>
        </xdr:sp>
      </mc:Choice>
      <mc:Fallback>
        <xdr:sp macro="" textlink="">
          <xdr:nvSpPr>
            <xdr:cNvPr id="44" name="TextBox 43">
              <a:extLst>
                <a:ext uri="{FF2B5EF4-FFF2-40B4-BE49-F238E27FC236}">
                  <a16:creationId xmlns:a16="http://schemas.microsoft.com/office/drawing/2014/main" id="{8BCF8C0A-C8DF-432F-955E-EE82B0E30C8F}"/>
                </a:ext>
              </a:extLst>
            </xdr:cNvPr>
            <xdr:cNvSpPr txBox="1"/>
          </xdr:nvSpPr>
          <xdr:spPr>
            <a:xfrm>
              <a:off x="18624550" y="14141450"/>
              <a:ext cx="1446358" cy="3459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0,000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001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∙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52310</a:t>
              </a:r>
              <a:endParaRPr lang="en-US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pPr/>
              <a:endParaRPr lang="en-US" sz="1100"/>
            </a:p>
          </xdr:txBody>
        </xdr:sp>
      </mc:Fallback>
    </mc:AlternateContent>
    <xdr:clientData/>
  </xdr:oneCellAnchor>
  <xdr:oneCellAnchor>
    <xdr:from>
      <xdr:col>33</xdr:col>
      <xdr:colOff>0</xdr:colOff>
      <xdr:row>75</xdr:row>
      <xdr:rowOff>0</xdr:rowOff>
    </xdr:from>
    <xdr:ext cx="1216680" cy="17376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5" name="TextBox 44">
              <a:extLst>
                <a:ext uri="{FF2B5EF4-FFF2-40B4-BE49-F238E27FC236}">
                  <a16:creationId xmlns:a16="http://schemas.microsoft.com/office/drawing/2014/main" id="{48589DAB-D30B-4CD4-B3BC-6192EFDF3CDB}"/>
                </a:ext>
              </a:extLst>
            </xdr:cNvPr>
            <xdr:cNvSpPr txBox="1"/>
          </xdr:nvSpPr>
          <xdr:spPr>
            <a:xfrm>
              <a:off x="20669250" y="14141450"/>
              <a:ext cx="1216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52310000000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45" name="TextBox 44">
              <a:extLst>
                <a:ext uri="{FF2B5EF4-FFF2-40B4-BE49-F238E27FC236}">
                  <a16:creationId xmlns:a16="http://schemas.microsoft.com/office/drawing/2014/main" id="{48589DAB-D30B-4CD4-B3BC-6192EFDF3CDB}"/>
                </a:ext>
              </a:extLst>
            </xdr:cNvPr>
            <xdr:cNvSpPr txBox="1"/>
          </xdr:nvSpPr>
          <xdr:spPr>
            <a:xfrm>
              <a:off x="20669250" y="14141450"/>
              <a:ext cx="1216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𝑍_𝐴=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52310000000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33</xdr:col>
      <xdr:colOff>0</xdr:colOff>
      <xdr:row>77</xdr:row>
      <xdr:rowOff>0</xdr:rowOff>
    </xdr:from>
    <xdr:ext cx="2235200" cy="42780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6" name="TextBox 45">
              <a:extLst>
                <a:ext uri="{FF2B5EF4-FFF2-40B4-BE49-F238E27FC236}">
                  <a16:creationId xmlns:a16="http://schemas.microsoft.com/office/drawing/2014/main" id="{2E27ED9C-2E0D-40FB-938D-FDF83AA0A8CE}"/>
                </a:ext>
              </a:extLst>
            </xdr:cNvPr>
            <xdr:cNvSpPr txBox="1"/>
          </xdr:nvSpPr>
          <xdr:spPr>
            <a:xfrm>
              <a:off x="20669250" y="14535150"/>
              <a:ext cx="2235200" cy="4278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𝑍</m:t>
                      </m:r>
                    </m:e>
                    <m:sub>
                      <m: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𝐵</m:t>
                      </m:r>
                    </m:sub>
                  </m:sSub>
                  <m:r>
                    <a:rPr lang="pt-PT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0,</m:t>
                      </m:r>
                      <m:r>
                        <a:rPr lang="en-US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3</m:t>
                      </m:r>
                      <m: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lang="en-US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0,0023∗52310000000</m:t>
                      </m:r>
                    </m:num>
                    <m:den>
                      <m:r>
                        <a:rPr lang="pt-PT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0,09</m:t>
                      </m:r>
                    </m:den>
                  </m:f>
                </m:oMath>
              </a14:m>
              <a:r>
                <a:rPr lang="en-US" sz="1100"/>
                <a:t>=</a:t>
              </a:r>
              <a:r>
                <a:rPr lang="en-US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0,352941</a:t>
              </a:r>
            </a:p>
            <a:p>
              <a:endParaRPr lang="en-US" sz="1100"/>
            </a:p>
          </xdr:txBody>
        </xdr:sp>
      </mc:Choice>
      <mc:Fallback>
        <xdr:sp macro="" textlink="">
          <xdr:nvSpPr>
            <xdr:cNvPr id="46" name="TextBox 45">
              <a:extLst>
                <a:ext uri="{FF2B5EF4-FFF2-40B4-BE49-F238E27FC236}">
                  <a16:creationId xmlns:a16="http://schemas.microsoft.com/office/drawing/2014/main" id="{2E27ED9C-2E0D-40FB-938D-FDF83AA0A8CE}"/>
                </a:ext>
              </a:extLst>
            </xdr:cNvPr>
            <xdr:cNvSpPr txBox="1"/>
          </xdr:nvSpPr>
          <xdr:spPr>
            <a:xfrm>
              <a:off x="20669250" y="14535150"/>
              <a:ext cx="2235200" cy="4278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0,0023∗52310000000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)/0,09</a:t>
              </a:r>
              <a:r>
                <a:rPr lang="en-US" sz="1100"/>
                <a:t>=</a:t>
              </a:r>
              <a:r>
                <a:rPr lang="en-US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0,352941</a:t>
              </a:r>
            </a:p>
            <a:p>
              <a:endParaRPr lang="en-US" sz="1100"/>
            </a:p>
          </xdr:txBody>
        </xdr:sp>
      </mc:Fallback>
    </mc:AlternateContent>
    <xdr:clientData/>
  </xdr:oneCellAnchor>
  <xdr:oneCellAnchor>
    <xdr:from>
      <xdr:col>33</xdr:col>
      <xdr:colOff>0</xdr:colOff>
      <xdr:row>80</xdr:row>
      <xdr:rowOff>0</xdr:rowOff>
    </xdr:from>
    <xdr:ext cx="1321452" cy="33592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F855110-94AD-45EC-B750-9681B3AFD2BD}"/>
                </a:ext>
              </a:extLst>
            </xdr:cNvPr>
            <xdr:cNvSpPr txBox="1"/>
          </xdr:nvSpPr>
          <xdr:spPr>
            <a:xfrm>
              <a:off x="20669250" y="15087600"/>
              <a:ext cx="1321452" cy="3359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0,0</m:t>
                            </m:r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023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n-US">
                            <a:effectLst/>
                          </a:rPr>
                          <m:t> 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2^2</m:t>
                        </m:r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F855110-94AD-45EC-B750-9681B3AFD2BD}"/>
                </a:ext>
              </a:extLst>
            </xdr:cNvPr>
            <xdr:cNvSpPr txBox="1"/>
          </xdr:nvSpPr>
          <xdr:spPr>
            <a:xfrm>
              <a:off x="20669250" y="15087600"/>
              <a:ext cx="1321452" cy="3359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𝑍_𝐵=(0,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−〖0,0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023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𝑍〗_𝐴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"</a:t>
              </a:r>
              <a:r>
                <a:rPr lang="en-US" i="0">
                  <a:effectLst/>
                </a:rPr>
                <a:t> </a:t>
              </a:r>
              <a:r>
                <a:rPr lang="en-US" i="0">
                  <a:effectLst/>
                  <a:latin typeface="Cambria Math" panose="02040503050406030204" pitchFamily="18" charset="0"/>
                </a:rPr>
                <a:t>"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)/(0,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E8655-BC0E-4D69-9B5B-F5ACEA9AE1F0}">
  <dimension ref="A1:E5"/>
  <sheetViews>
    <sheetView workbookViewId="0">
      <selection activeCell="D5" sqref="D5"/>
    </sheetView>
  </sheetViews>
  <sheetFormatPr defaultRowHeight="14.5" x14ac:dyDescent="0.35"/>
  <sheetData>
    <row r="1" spans="1:5" x14ac:dyDescent="0.35">
      <c r="A1">
        <v>1</v>
      </c>
      <c r="B1" t="s">
        <v>0</v>
      </c>
    </row>
    <row r="2" spans="1:5" x14ac:dyDescent="0.35">
      <c r="A2">
        <v>2</v>
      </c>
      <c r="B2" t="s">
        <v>29</v>
      </c>
    </row>
    <row r="3" spans="1:5" x14ac:dyDescent="0.35">
      <c r="A3">
        <v>3</v>
      </c>
      <c r="B3" t="s">
        <v>30</v>
      </c>
    </row>
    <row r="4" spans="1:5" x14ac:dyDescent="0.35">
      <c r="A4">
        <v>4</v>
      </c>
      <c r="B4" t="s">
        <v>29</v>
      </c>
    </row>
    <row r="5" spans="1:5" x14ac:dyDescent="0.35">
      <c r="A5">
        <v>5</v>
      </c>
      <c r="B5" t="s">
        <v>30</v>
      </c>
      <c r="D5" t="s">
        <v>51</v>
      </c>
      <c r="E5" s="38">
        <f>1000*EXP(-0.02)</f>
        <v>980.19867330675527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B230-D380-4156-893C-220392148653}">
  <dimension ref="A1:AN137"/>
  <sheetViews>
    <sheetView tabSelected="1" workbookViewId="0"/>
  </sheetViews>
  <sheetFormatPr defaultRowHeight="14.5" x14ac:dyDescent="0.35"/>
  <cols>
    <col min="1" max="1" width="13.54296875" bestFit="1" customWidth="1"/>
    <col min="31" max="31" width="11.81640625" bestFit="1" customWidth="1"/>
    <col min="37" max="37" width="12.453125" bestFit="1" customWidth="1"/>
    <col min="39" max="39" width="13.1796875" bestFit="1" customWidth="1"/>
  </cols>
  <sheetData>
    <row r="1" spans="1:15" x14ac:dyDescent="0.35">
      <c r="A1" s="30" t="s">
        <v>31</v>
      </c>
    </row>
    <row r="4" spans="1:15" x14ac:dyDescent="0.35">
      <c r="J4" t="s">
        <v>1</v>
      </c>
      <c r="O4">
        <f>0.23/(20*0.2)</f>
        <v>5.7500000000000002E-2</v>
      </c>
    </row>
    <row r="6" spans="1:15" x14ac:dyDescent="0.35">
      <c r="B6" s="31">
        <v>0.25</v>
      </c>
      <c r="H6" t="s">
        <v>33</v>
      </c>
    </row>
    <row r="7" spans="1:15" x14ac:dyDescent="0.35">
      <c r="B7" s="31">
        <v>0.02</v>
      </c>
    </row>
    <row r="8" spans="1:15" x14ac:dyDescent="0.35">
      <c r="A8" t="s">
        <v>32</v>
      </c>
      <c r="B8">
        <v>20</v>
      </c>
      <c r="K8" s="35"/>
    </row>
    <row r="14" spans="1:15" x14ac:dyDescent="0.35">
      <c r="A14" s="30" t="s">
        <v>34</v>
      </c>
    </row>
    <row r="16" spans="1:15" x14ac:dyDescent="0.35">
      <c r="D16" t="s">
        <v>35</v>
      </c>
      <c r="H16" t="s">
        <v>36</v>
      </c>
    </row>
    <row r="18" spans="1:13" x14ac:dyDescent="0.35">
      <c r="A18" s="30" t="s">
        <v>37</v>
      </c>
    </row>
    <row r="20" spans="1:13" x14ac:dyDescent="0.35">
      <c r="A20" s="32" t="s">
        <v>38</v>
      </c>
    </row>
    <row r="22" spans="1:13" x14ac:dyDescent="0.35">
      <c r="A22" s="30" t="s">
        <v>39</v>
      </c>
    </row>
    <row r="26" spans="1:13" x14ac:dyDescent="0.35">
      <c r="A26" t="s">
        <v>40</v>
      </c>
      <c r="B26" s="2">
        <v>0.1</v>
      </c>
    </row>
    <row r="27" spans="1:13" x14ac:dyDescent="0.35">
      <c r="A27" s="33" t="s">
        <v>42</v>
      </c>
      <c r="B27" s="33">
        <v>30</v>
      </c>
    </row>
    <row r="28" spans="1:13" x14ac:dyDescent="0.35">
      <c r="A28" s="33" t="s">
        <v>43</v>
      </c>
      <c r="B28" s="34">
        <v>0.06</v>
      </c>
    </row>
    <row r="29" spans="1:13" x14ac:dyDescent="0.35">
      <c r="A29" s="4" t="s">
        <v>41</v>
      </c>
      <c r="B29" s="4">
        <f>B27*(B26-B28)</f>
        <v>1.2000000000000002</v>
      </c>
    </row>
    <row r="31" spans="1:13" ht="16.5" x14ac:dyDescent="0.45">
      <c r="A31" s="30" t="s">
        <v>44</v>
      </c>
      <c r="E31" s="29" t="s">
        <v>48</v>
      </c>
      <c r="F31" t="s">
        <v>50</v>
      </c>
      <c r="L31" s="36" t="s">
        <v>49</v>
      </c>
      <c r="M31" s="37">
        <f>(B6-B7+O4*B7)/O4</f>
        <v>4.0200000000000005</v>
      </c>
    </row>
    <row r="32" spans="1:13" x14ac:dyDescent="0.35">
      <c r="A32" s="30"/>
    </row>
    <row r="33" spans="1:9" x14ac:dyDescent="0.35">
      <c r="A33" s="30"/>
    </row>
    <row r="34" spans="1:9" ht="16.5" x14ac:dyDescent="0.45">
      <c r="A34" s="29" t="s">
        <v>47</v>
      </c>
    </row>
    <row r="35" spans="1:9" x14ac:dyDescent="0.35">
      <c r="A35" s="29"/>
    </row>
    <row r="36" spans="1:9" x14ac:dyDescent="0.35">
      <c r="A36" s="30"/>
      <c r="D36" s="29" t="s">
        <v>48</v>
      </c>
    </row>
    <row r="39" spans="1:9" x14ac:dyDescent="0.35">
      <c r="B39" s="29" t="s">
        <v>48</v>
      </c>
      <c r="F39">
        <f>O4*0.2^2</f>
        <v>2.3000000000000004E-3</v>
      </c>
    </row>
    <row r="41" spans="1:9" ht="15" thickBot="1" x14ac:dyDescent="0.4"/>
    <row r="42" spans="1:9" ht="15" thickBot="1" x14ac:dyDescent="0.4">
      <c r="C42" s="10"/>
      <c r="D42" s="10"/>
      <c r="E42" s="10"/>
      <c r="F42" s="40" t="s">
        <v>2</v>
      </c>
      <c r="G42" s="40"/>
      <c r="H42" s="41"/>
      <c r="I42" s="41"/>
    </row>
    <row r="43" spans="1:9" ht="15" thickBot="1" x14ac:dyDescent="0.4">
      <c r="C43" s="12"/>
      <c r="D43" s="12" t="s">
        <v>4</v>
      </c>
      <c r="E43" s="13" t="s">
        <v>5</v>
      </c>
      <c r="F43" s="11" t="s">
        <v>45</v>
      </c>
      <c r="G43" s="11" t="s">
        <v>46</v>
      </c>
      <c r="H43" s="11" t="s">
        <v>28</v>
      </c>
      <c r="I43" s="11"/>
    </row>
    <row r="44" spans="1:9" x14ac:dyDescent="0.35">
      <c r="C44" s="14" t="s">
        <v>45</v>
      </c>
      <c r="D44" s="44">
        <f>B6</f>
        <v>0.25</v>
      </c>
      <c r="E44" s="14">
        <v>0.1</v>
      </c>
      <c r="F44" s="14"/>
      <c r="G44" s="11"/>
      <c r="H44" s="14">
        <v>0.6</v>
      </c>
      <c r="I44" s="11"/>
    </row>
    <row r="45" spans="1:9" x14ac:dyDescent="0.35">
      <c r="C45" s="14" t="s">
        <v>46</v>
      </c>
      <c r="D45" s="47">
        <v>0.3</v>
      </c>
      <c r="E45" s="14">
        <v>0.2</v>
      </c>
      <c r="F45" s="14">
        <f>F39</f>
        <v>2.3000000000000004E-3</v>
      </c>
      <c r="G45" s="11"/>
      <c r="H45" s="14">
        <v>0.4</v>
      </c>
      <c r="I45" s="11"/>
    </row>
    <row r="46" spans="1:9" ht="15" thickBot="1" x14ac:dyDescent="0.4">
      <c r="C46" s="12" t="s">
        <v>3</v>
      </c>
      <c r="D46" s="43">
        <f>B7</f>
        <v>0.02</v>
      </c>
      <c r="E46" s="12"/>
      <c r="F46" s="12"/>
      <c r="G46" s="12"/>
      <c r="H46" s="11"/>
      <c r="I46" s="11"/>
    </row>
    <row r="47" spans="1:9" x14ac:dyDescent="0.35">
      <c r="D47" s="14"/>
      <c r="E47" s="14"/>
      <c r="F47" s="14">
        <v>0.6</v>
      </c>
      <c r="G47" s="14">
        <v>0.4</v>
      </c>
      <c r="H47" s="14"/>
      <c r="I47" s="14"/>
    </row>
    <row r="48" spans="1:9" x14ac:dyDescent="0.35">
      <c r="B48" s="1"/>
    </row>
    <row r="49" spans="1:16" ht="16.5" x14ac:dyDescent="0.45">
      <c r="A49" t="s">
        <v>82</v>
      </c>
      <c r="B49" s="1"/>
      <c r="J49" s="46" t="s">
        <v>84</v>
      </c>
      <c r="K49" s="45" t="s">
        <v>83</v>
      </c>
      <c r="L49">
        <f>0.2/2</f>
        <v>0.1</v>
      </c>
      <c r="M49" s="45" t="s">
        <v>48</v>
      </c>
      <c r="N49" s="46" t="s">
        <v>85</v>
      </c>
      <c r="O49" s="45" t="s">
        <v>83</v>
      </c>
      <c r="P49">
        <f>L49^2</f>
        <v>1.0000000000000002E-2</v>
      </c>
    </row>
    <row r="50" spans="1:16" x14ac:dyDescent="0.35">
      <c r="B50" s="1"/>
    </row>
    <row r="51" spans="1:16" x14ac:dyDescent="0.35">
      <c r="B51" s="1"/>
    </row>
    <row r="52" spans="1:16" x14ac:dyDescent="0.35">
      <c r="B52" s="1"/>
    </row>
    <row r="53" spans="1:16" x14ac:dyDescent="0.35">
      <c r="B53" s="1"/>
      <c r="D53" s="2">
        <f>SUMPRODUCT(D44:D45,H44:H45)</f>
        <v>0.27</v>
      </c>
    </row>
    <row r="54" spans="1:16" x14ac:dyDescent="0.35">
      <c r="B54" s="1"/>
    </row>
    <row r="55" spans="1:16" x14ac:dyDescent="0.35">
      <c r="B55" s="1"/>
      <c r="D55">
        <f>H44^2*E44^2+H45^2*E45^2+2*H44*H45*F45</f>
        <v>1.1104000000000004E-2</v>
      </c>
    </row>
    <row r="56" spans="1:16" x14ac:dyDescent="0.35">
      <c r="B56" s="1"/>
    </row>
    <row r="57" spans="1:16" ht="16.5" x14ac:dyDescent="0.45">
      <c r="A57" s="6" t="s">
        <v>8</v>
      </c>
      <c r="B57" s="1">
        <f>SQRT(D55)</f>
        <v>0.10537551897855595</v>
      </c>
    </row>
    <row r="58" spans="1:16" x14ac:dyDescent="0.35">
      <c r="A58" s="6"/>
      <c r="B58" s="1"/>
    </row>
    <row r="59" spans="1:16" x14ac:dyDescent="0.35">
      <c r="A59" s="3" t="s">
        <v>70</v>
      </c>
      <c r="B59" s="1"/>
    </row>
    <row r="60" spans="1:16" x14ac:dyDescent="0.35">
      <c r="B60" s="1"/>
    </row>
    <row r="61" spans="1:16" ht="16.5" x14ac:dyDescent="0.35">
      <c r="B61" s="1"/>
      <c r="F61" s="15" t="s">
        <v>9</v>
      </c>
      <c r="H61" s="42" t="s">
        <v>10</v>
      </c>
      <c r="I61" s="42"/>
      <c r="J61" s="7"/>
      <c r="K61" s="16" t="s">
        <v>11</v>
      </c>
    </row>
    <row r="62" spans="1:16" x14ac:dyDescent="0.35">
      <c r="B62" s="1"/>
      <c r="E62" s="14" t="s">
        <v>45</v>
      </c>
      <c r="F62">
        <f>D44-D$7</f>
        <v>0.25</v>
      </c>
      <c r="H62" s="7">
        <f>E44^2</f>
        <v>1.0000000000000002E-2</v>
      </c>
      <c r="I62" s="7">
        <f>F45</f>
        <v>2.3000000000000004E-3</v>
      </c>
      <c r="J62" s="7"/>
      <c r="K62" s="7">
        <f t="array" ref="K62:L63">MINVERSE(H62:I63)</f>
        <v>101.34022446859719</v>
      </c>
      <c r="L62">
        <v>-5.827062906944338</v>
      </c>
    </row>
    <row r="63" spans="1:16" x14ac:dyDescent="0.35">
      <c r="B63" s="1"/>
      <c r="E63" s="14" t="s">
        <v>46</v>
      </c>
      <c r="F63">
        <f>D45-D$7</f>
        <v>0.3</v>
      </c>
      <c r="H63" s="7">
        <f>I62</f>
        <v>2.3000000000000004E-3</v>
      </c>
      <c r="I63" s="7">
        <f>E45^2</f>
        <v>4.0000000000000008E-2</v>
      </c>
      <c r="J63" s="7"/>
      <c r="K63" s="7">
        <v>-5.8270629069443372</v>
      </c>
      <c r="L63">
        <v>25.335056117149296</v>
      </c>
    </row>
    <row r="64" spans="1:16" x14ac:dyDescent="0.35">
      <c r="B64" s="1"/>
    </row>
    <row r="65" spans="1:40" ht="16.5" x14ac:dyDescent="0.45">
      <c r="B65" s="1"/>
      <c r="E65" s="17"/>
      <c r="F65" s="18" t="s">
        <v>25</v>
      </c>
    </row>
    <row r="66" spans="1:40" ht="16.5" x14ac:dyDescent="0.35">
      <c r="A66" t="s">
        <v>18</v>
      </c>
      <c r="B66" s="1"/>
      <c r="E66" s="9" t="s">
        <v>14</v>
      </c>
      <c r="F66" s="19">
        <f t="array" ref="F66:F67">MMULT(K62:L63,F62:F63)</f>
        <v>23.586937245065997</v>
      </c>
    </row>
    <row r="67" spans="1:40" ht="16.5" x14ac:dyDescent="0.35">
      <c r="A67" t="s">
        <v>19</v>
      </c>
      <c r="B67" s="1"/>
      <c r="E67" s="9" t="s">
        <v>15</v>
      </c>
      <c r="F67" s="20">
        <v>6.1437511084087042</v>
      </c>
    </row>
    <row r="68" spans="1:40" ht="16.5" x14ac:dyDescent="0.45">
      <c r="A68" t="s">
        <v>20</v>
      </c>
      <c r="B68" s="1"/>
      <c r="E68" s="21" t="s">
        <v>24</v>
      </c>
      <c r="F68" s="22">
        <f>F66+F67</f>
        <v>29.730688353474701</v>
      </c>
    </row>
    <row r="69" spans="1:40" x14ac:dyDescent="0.35">
      <c r="A69" t="s">
        <v>21</v>
      </c>
      <c r="B69" s="1"/>
    </row>
    <row r="70" spans="1:40" ht="16.5" x14ac:dyDescent="0.45">
      <c r="B70" s="1"/>
      <c r="F70" s="18" t="s">
        <v>27</v>
      </c>
    </row>
    <row r="71" spans="1:40" ht="16.5" x14ac:dyDescent="0.35">
      <c r="A71" s="48" t="s">
        <v>22</v>
      </c>
      <c r="B71" s="49" t="s">
        <v>23</v>
      </c>
      <c r="E71" s="25" t="s">
        <v>6</v>
      </c>
      <c r="F71" s="26">
        <f>F66/$F$68</f>
        <v>0.7933532168726033</v>
      </c>
    </row>
    <row r="72" spans="1:40" x14ac:dyDescent="0.35">
      <c r="B72" s="1"/>
      <c r="E72" s="25" t="s">
        <v>7</v>
      </c>
      <c r="F72" s="26">
        <f>F67/$F$68</f>
        <v>0.20664678312739665</v>
      </c>
    </row>
    <row r="73" spans="1:40" ht="16.5" x14ac:dyDescent="0.45">
      <c r="B73" s="1"/>
      <c r="E73" s="23" t="s">
        <v>26</v>
      </c>
      <c r="F73" s="24">
        <f>F72+F71</f>
        <v>1</v>
      </c>
      <c r="L73" s="27"/>
    </row>
    <row r="74" spans="1:40" x14ac:dyDescent="0.35">
      <c r="A74" t="s">
        <v>17</v>
      </c>
      <c r="B74" s="1"/>
      <c r="AL74" s="17"/>
      <c r="AM74" s="18" t="s">
        <v>12</v>
      </c>
      <c r="AN74" s="50" t="s">
        <v>16</v>
      </c>
    </row>
    <row r="75" spans="1:40" ht="16.5" x14ac:dyDescent="0.35">
      <c r="A75" s="6"/>
      <c r="B75" s="1"/>
      <c r="AL75" s="9" t="s">
        <v>14</v>
      </c>
      <c r="AM75">
        <f>AE80</f>
        <v>52309999999.999985</v>
      </c>
      <c r="AN75">
        <f>AM75/AM$77</f>
        <v>1.0610079573982778</v>
      </c>
    </row>
    <row r="76" spans="1:40" ht="16.5" x14ac:dyDescent="0.35">
      <c r="B76" s="1"/>
      <c r="AL76" s="9" t="s">
        <v>15</v>
      </c>
      <c r="AM76" s="8">
        <f>AK81</f>
        <v>-3007824992.4999986</v>
      </c>
      <c r="AN76">
        <f>AM76/AM$77</f>
        <v>-6.1007957398277864E-2</v>
      </c>
    </row>
    <row r="77" spans="1:40" x14ac:dyDescent="0.35">
      <c r="B77" s="1"/>
      <c r="D77" s="5" t="s">
        <v>1</v>
      </c>
      <c r="G77" s="5" t="s">
        <v>1</v>
      </c>
      <c r="J77" s="5" t="s">
        <v>1</v>
      </c>
      <c r="M77" s="5" t="s">
        <v>1</v>
      </c>
      <c r="AL77" s="21" t="s">
        <v>13</v>
      </c>
      <c r="AM77" s="22">
        <f>AM75+AM76</f>
        <v>49302175007.499985</v>
      </c>
      <c r="AN77">
        <f>SUM(AN75:AN76)</f>
        <v>0.99999999999999989</v>
      </c>
    </row>
    <row r="78" spans="1:40" x14ac:dyDescent="0.35">
      <c r="B78" s="1"/>
    </row>
    <row r="79" spans="1:40" x14ac:dyDescent="0.35">
      <c r="B79" s="1"/>
      <c r="AL79" s="28"/>
    </row>
    <row r="80" spans="1:40" x14ac:dyDescent="0.35">
      <c r="A80" s="6"/>
      <c r="B80" s="1"/>
      <c r="W80">
        <f>0.25*0.02^2</f>
        <v>1E-4</v>
      </c>
      <c r="X80">
        <f>-0.0023*0.3</f>
        <v>-6.8999999999999997E-4</v>
      </c>
      <c r="Y80">
        <f>0.23^2</f>
        <v>5.2900000000000003E-2</v>
      </c>
      <c r="AA80">
        <f>(W80+X80)/W81</f>
        <v>-589.99999999999977</v>
      </c>
      <c r="AB80">
        <f>Y80/W81</f>
        <v>52899.999999999993</v>
      </c>
      <c r="AC80">
        <f>AB80+AA80</f>
        <v>52309.999999999993</v>
      </c>
      <c r="AE80">
        <f>AC80/W81</f>
        <v>52309999999.999985</v>
      </c>
    </row>
    <row r="81" spans="1:37" x14ac:dyDescent="0.35">
      <c r="A81" s="6"/>
      <c r="B81" s="1"/>
      <c r="W81">
        <f>0.0025*0.02^2</f>
        <v>1.0000000000000002E-6</v>
      </c>
      <c r="AK81">
        <f>(0.3-0.0023*AE80)/0.2^2</f>
        <v>-3007824992.4999986</v>
      </c>
    </row>
    <row r="82" spans="1:37" x14ac:dyDescent="0.35">
      <c r="A82" s="6"/>
      <c r="B82" s="1"/>
    </row>
    <row r="83" spans="1:37" x14ac:dyDescent="0.35">
      <c r="A83" s="6"/>
      <c r="B83" s="1"/>
    </row>
    <row r="84" spans="1:37" x14ac:dyDescent="0.35">
      <c r="A84" s="6"/>
      <c r="B84" s="1"/>
    </row>
    <row r="85" spans="1:37" x14ac:dyDescent="0.35">
      <c r="A85" s="6"/>
      <c r="B85" s="1"/>
    </row>
    <row r="86" spans="1:37" x14ac:dyDescent="0.35">
      <c r="A86" s="6"/>
      <c r="B86" s="1"/>
    </row>
    <row r="87" spans="1:37" x14ac:dyDescent="0.35">
      <c r="A87" s="6"/>
      <c r="B87" s="1"/>
    </row>
    <row r="88" spans="1:37" x14ac:dyDescent="0.35">
      <c r="A88" s="6"/>
      <c r="B88" s="1"/>
    </row>
    <row r="89" spans="1:37" x14ac:dyDescent="0.35">
      <c r="A89" s="6"/>
      <c r="B89" s="1"/>
    </row>
    <row r="91" spans="1:37" x14ac:dyDescent="0.35">
      <c r="A91" s="3" t="s">
        <v>52</v>
      </c>
    </row>
    <row r="96" spans="1:37" x14ac:dyDescent="0.35">
      <c r="A96" t="s">
        <v>53</v>
      </c>
    </row>
    <row r="98" spans="1:4" x14ac:dyDescent="0.35">
      <c r="A98" t="s">
        <v>54</v>
      </c>
      <c r="C98" s="29" t="s">
        <v>55</v>
      </c>
    </row>
    <row r="99" spans="1:4" x14ac:dyDescent="0.35">
      <c r="C99" t="s">
        <v>56</v>
      </c>
      <c r="D99">
        <f>3000-0.6*3000</f>
        <v>1200</v>
      </c>
    </row>
    <row r="101" spans="1:4" x14ac:dyDescent="0.35">
      <c r="A101" s="3" t="s">
        <v>57</v>
      </c>
    </row>
    <row r="103" spans="1:4" x14ac:dyDescent="0.35">
      <c r="A103" s="39" t="s">
        <v>58</v>
      </c>
    </row>
    <row r="104" spans="1:4" x14ac:dyDescent="0.35">
      <c r="A104" t="s">
        <v>59</v>
      </c>
    </row>
    <row r="105" spans="1:4" x14ac:dyDescent="0.35">
      <c r="A105" t="s">
        <v>60</v>
      </c>
      <c r="B105" s="2">
        <f>(100*30*1.3-1200)/(100*30*1.3)</f>
        <v>0.69230769230769229</v>
      </c>
    </row>
    <row r="107" spans="1:4" x14ac:dyDescent="0.35">
      <c r="A107" t="s">
        <v>61</v>
      </c>
    </row>
    <row r="108" spans="1:4" x14ac:dyDescent="0.35">
      <c r="A108" t="s">
        <v>63</v>
      </c>
    </row>
    <row r="110" spans="1:4" x14ac:dyDescent="0.35">
      <c r="A110" t="s">
        <v>62</v>
      </c>
    </row>
    <row r="111" spans="1:4" x14ac:dyDescent="0.35">
      <c r="A111" s="29" t="s">
        <v>64</v>
      </c>
    </row>
    <row r="112" spans="1:4" x14ac:dyDescent="0.35">
      <c r="A112" s="29" t="s">
        <v>65</v>
      </c>
    </row>
    <row r="113" spans="1:6" x14ac:dyDescent="0.35">
      <c r="A113" t="s">
        <v>66</v>
      </c>
      <c r="B113">
        <f>2700/0.6-3900</f>
        <v>600</v>
      </c>
    </row>
    <row r="115" spans="1:6" x14ac:dyDescent="0.35">
      <c r="A115" t="s">
        <v>68</v>
      </c>
    </row>
    <row r="117" spans="1:6" x14ac:dyDescent="0.35">
      <c r="A117" t="s">
        <v>67</v>
      </c>
      <c r="C117">
        <f>600/39</f>
        <v>15.384615384615385</v>
      </c>
    </row>
    <row r="119" spans="1:6" x14ac:dyDescent="0.35">
      <c r="A119" t="s">
        <v>69</v>
      </c>
      <c r="F119">
        <f>(3900+600-1800)/(3900+600)</f>
        <v>0.6</v>
      </c>
    </row>
    <row r="121" spans="1:6" x14ac:dyDescent="0.35">
      <c r="A121" s="39" t="s">
        <v>71</v>
      </c>
    </row>
    <row r="122" spans="1:6" x14ac:dyDescent="0.35">
      <c r="A122" t="s">
        <v>72</v>
      </c>
    </row>
    <row r="123" spans="1:6" x14ac:dyDescent="0.35">
      <c r="A123" t="s">
        <v>60</v>
      </c>
      <c r="B123" s="2">
        <f>(100*30*0.7-1200)/(100*30*0.7)</f>
        <v>0.42857142857142855</v>
      </c>
    </row>
    <row r="125" spans="1:6" x14ac:dyDescent="0.35">
      <c r="A125" t="s">
        <v>73</v>
      </c>
    </row>
    <row r="126" spans="1:6" x14ac:dyDescent="0.35">
      <c r="A126" t="s">
        <v>80</v>
      </c>
    </row>
    <row r="128" spans="1:6" x14ac:dyDescent="0.35">
      <c r="A128" t="s">
        <v>81</v>
      </c>
    </row>
    <row r="129" spans="1:5" x14ac:dyDescent="0.35">
      <c r="A129" s="29" t="s">
        <v>74</v>
      </c>
    </row>
    <row r="130" spans="1:5" x14ac:dyDescent="0.35">
      <c r="A130" s="29" t="s">
        <v>75</v>
      </c>
    </row>
    <row r="131" spans="1:5" x14ac:dyDescent="0.35">
      <c r="A131" t="s">
        <v>76</v>
      </c>
      <c r="B131">
        <f>2100-900/0.6</f>
        <v>600</v>
      </c>
    </row>
    <row r="133" spans="1:5" x14ac:dyDescent="0.35">
      <c r="A133" t="s">
        <v>77</v>
      </c>
    </row>
    <row r="135" spans="1:5" x14ac:dyDescent="0.35">
      <c r="A135" t="s">
        <v>78</v>
      </c>
      <c r="D135" s="38">
        <f>B131/21</f>
        <v>28.571428571428573</v>
      </c>
    </row>
    <row r="137" spans="1:5" x14ac:dyDescent="0.35">
      <c r="A137" t="s">
        <v>79</v>
      </c>
      <c r="E137">
        <f>((2100-600)-600)/(2100-600)</f>
        <v>0.6</v>
      </c>
    </row>
  </sheetData>
  <mergeCells count="3">
    <mergeCell ref="F42:G42"/>
    <mergeCell ref="H42:I42"/>
    <mergeCell ref="H61:I61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Group I</vt:lpstr>
      <vt:lpstr>Group 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HUMBERTO DA CRUZ BARROS DE JESUS LUIS</cp:lastModifiedBy>
  <dcterms:created xsi:type="dcterms:W3CDTF">2024-06-24T22:38:12Z</dcterms:created>
  <dcterms:modified xsi:type="dcterms:W3CDTF">2025-11-20T20:34:13Z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756dabd-1ab2-455c-ac5f-fbfcf45fdb51_Enabled">
    <vt:lpwstr>true</vt:lpwstr>
  </property>
  <property fmtid="{D5CDD505-2E9C-101B-9397-08002B2CF9AE}" pid="3" name="MSIP_Label_2756dabd-1ab2-455c-ac5f-fbfcf45fdb51_SetDate">
    <vt:lpwstr>2024-06-24T22:49:27Z</vt:lpwstr>
  </property>
  <property fmtid="{D5CDD505-2E9C-101B-9397-08002B2CF9AE}" pid="4" name="MSIP_Label_2756dabd-1ab2-455c-ac5f-fbfcf45fdb51_Method">
    <vt:lpwstr>Privileged</vt:lpwstr>
  </property>
  <property fmtid="{D5CDD505-2E9C-101B-9397-08002B2CF9AE}" pid="5" name="MSIP_Label_2756dabd-1ab2-455c-ac5f-fbfcf45fdb51_Name">
    <vt:lpwstr>2756dabd-1ab2-455c-ac5f-fbfcf45fdb51</vt:lpwstr>
  </property>
  <property fmtid="{D5CDD505-2E9C-101B-9397-08002B2CF9AE}" pid="6" name="MSIP_Label_2756dabd-1ab2-455c-ac5f-fbfcf45fdb51_SiteId">
    <vt:lpwstr>0f172980-1261-4323-ab7a-c89b472843d7</vt:lpwstr>
  </property>
  <property fmtid="{D5CDD505-2E9C-101B-9397-08002B2CF9AE}" pid="7" name="MSIP_Label_2756dabd-1ab2-455c-ac5f-fbfcf45fdb51_ActionId">
    <vt:lpwstr>1277a207-52d4-451a-b490-eb0fc93961a6</vt:lpwstr>
  </property>
  <property fmtid="{D5CDD505-2E9C-101B-9397-08002B2CF9AE}" pid="8" name="MSIP_Label_2756dabd-1ab2-455c-ac5f-fbfcf45fdb51_ContentBits">
    <vt:lpwstr>0</vt:lpwstr>
  </property>
</Properties>
</file>