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hdisegutl-my.sharepoint.com/personal/crequejo_iseg_ulisboa_pt/Documents/2023-2024_TIO/2_GestãoStocks/"/>
    </mc:Choice>
  </mc:AlternateContent>
  <xr:revisionPtr revIDLastSave="11" documentId="13_ncr:1_{3D745BC3-E6C2-4E5B-AD07-2D1311E4BD06}" xr6:coauthVersionLast="47" xr6:coauthVersionMax="47" xr10:uidLastSave="{7E4FD75D-A6E3-482B-BC5D-64FEDA4B2EE1}"/>
  <bookViews>
    <workbookView xWindow="5985" yWindow="5445" windowWidth="20685" windowHeight="10035" activeTab="1" xr2:uid="{099ABC47-B84E-474B-9F95-F00A322A4F98}"/>
  </bookViews>
  <sheets>
    <sheet name="Exemplo" sheetId="1" r:id="rId1"/>
    <sheet name="Sheet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G3" i="2"/>
  <c r="L3" i="2"/>
  <c r="L6" i="2"/>
  <c r="L8" i="2"/>
  <c r="Q3" i="2"/>
  <c r="Q11" i="2"/>
  <c r="Q6" i="2"/>
  <c r="G6" i="2"/>
  <c r="Q13" i="2"/>
  <c r="Q12" i="2"/>
  <c r="G4" i="2"/>
  <c r="G13" i="2"/>
  <c r="G12" i="2"/>
  <c r="L4" i="2"/>
  <c r="L20" i="2"/>
  <c r="G20" i="2"/>
  <c r="L19" i="2"/>
  <c r="G19" i="2"/>
  <c r="L9" i="2"/>
  <c r="L18" i="2"/>
  <c r="G18" i="2"/>
  <c r="L17" i="2"/>
  <c r="G17" i="2"/>
  <c r="Q7" i="2"/>
  <c r="L7" i="2"/>
  <c r="G7" i="2"/>
  <c r="Q5" i="2"/>
  <c r="L5" i="2"/>
  <c r="G5" i="2"/>
  <c r="Q4" i="2"/>
  <c r="Q6" i="1"/>
  <c r="Q7" i="1"/>
  <c r="Q5" i="1"/>
  <c r="Q4" i="1"/>
  <c r="Q3" i="1"/>
  <c r="G15" i="1"/>
  <c r="G14" i="1"/>
  <c r="G4" i="1"/>
  <c r="G16" i="1"/>
  <c r="G13" i="1"/>
  <c r="L4" i="1"/>
  <c r="L16" i="1"/>
  <c r="L15" i="1"/>
  <c r="G3" i="1"/>
  <c r="L3" i="1"/>
  <c r="L6" i="1"/>
  <c r="L9" i="1"/>
  <c r="L14" i="1"/>
  <c r="L13" i="1"/>
  <c r="L8" i="1"/>
  <c r="L7" i="1"/>
  <c r="G7" i="1"/>
  <c r="G6" i="1"/>
  <c r="L5" i="1"/>
  <c r="G5" i="1"/>
</calcChain>
</file>

<file path=xl/sharedStrings.xml><?xml version="1.0" encoding="utf-8"?>
<sst xmlns="http://schemas.openxmlformats.org/spreadsheetml/2006/main" count="84" uniqueCount="32">
  <si>
    <t>Dados</t>
  </si>
  <si>
    <t>Modelo determinístico básico</t>
  </si>
  <si>
    <t>Vendas diferidas</t>
  </si>
  <si>
    <t>Sem reposição instantanea</t>
  </si>
  <si>
    <t>D</t>
  </si>
  <si>
    <t>Q*</t>
  </si>
  <si>
    <t>Pe (L&lt;T*)</t>
  </si>
  <si>
    <t>K</t>
  </si>
  <si>
    <t>T*</t>
  </si>
  <si>
    <t>Pe (L&gt;= T*)</t>
  </si>
  <si>
    <t>c</t>
  </si>
  <si>
    <t>Le</t>
  </si>
  <si>
    <t>Imax*</t>
  </si>
  <si>
    <t>h</t>
  </si>
  <si>
    <t>m</t>
  </si>
  <si>
    <t>S*</t>
  </si>
  <si>
    <t>L</t>
  </si>
  <si>
    <t>CTUT(Q*,S*)</t>
  </si>
  <si>
    <t>R</t>
  </si>
  <si>
    <t>p</t>
  </si>
  <si>
    <t>1/T*</t>
  </si>
  <si>
    <t>CTUT(Q*)</t>
  </si>
  <si>
    <t>CTCE(Q*)</t>
  </si>
  <si>
    <t>CTCE(Q*,S*)</t>
  </si>
  <si>
    <t>Ponto de encomenda</t>
  </si>
  <si>
    <t>MaxRut=Q*-S*</t>
  </si>
  <si>
    <t xml:space="preserve">Q* </t>
  </si>
  <si>
    <t>Q</t>
  </si>
  <si>
    <t>T</t>
  </si>
  <si>
    <t>CTUT(Q)</t>
  </si>
  <si>
    <t>Cálculo usando Q</t>
  </si>
  <si>
    <t>Rutura permitida/Vendas diferidas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</si>
</sst>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7" borderId="0" xfId="0" applyFont="1" applyFill="1"/>
    <xf numFmtId="0" fontId="1" fillId="8" borderId="1" xfId="0" applyFont="1" applyFill="1" applyBorder="1"/>
    <xf numFmtId="0" fontId="1" fillId="9" borderId="1" xfId="0" applyFont="1" applyFill="1" applyBorder="1"/>
    <xf numFmtId="0" fontId="1" fillId="0" borderId="2" xfId="0" applyFont="1" applyBorder="1"/>
    <xf numFmtId="0" fontId="0" fillId="0" borderId="3" xfId="0" applyBorder="1"/>
    <xf numFmtId="0" fontId="1" fillId="0" borderId="0" xfId="0" applyFont="1" applyAlignment="1">
      <alignment horizontal="center" wrapText="1"/>
    </xf>
    <xf numFmtId="0" fontId="1" fillId="10" borderId="1" xfId="0" applyFont="1" applyFill="1" applyBorder="1"/>
    <xf numFmtId="0" fontId="0" fillId="11" borderId="1" xfId="0" applyFill="1" applyBorder="1"/>
    <xf numFmtId="0" fontId="1" fillId="12" borderId="1" xfId="0" applyFont="1" applyFill="1" applyBorder="1"/>
    <xf numFmtId="0" fontId="1" fillId="14" borderId="1" xfId="0" applyFont="1" applyFill="1" applyBorder="1"/>
    <xf numFmtId="0" fontId="0" fillId="15" borderId="1" xfId="0" applyFill="1" applyBorder="1"/>
    <xf numFmtId="2" fontId="1" fillId="0" borderId="0" xfId="0" applyNumberFormat="1" applyFont="1"/>
    <xf numFmtId="2" fontId="1" fillId="8" borderId="1" xfId="0" applyNumberFormat="1" applyFont="1" applyFill="1" applyBorder="1"/>
    <xf numFmtId="2" fontId="0" fillId="0" borderId="0" xfId="0" applyNumberFormat="1"/>
    <xf numFmtId="2" fontId="0" fillId="15" borderId="1" xfId="0" applyNumberFormat="1" applyFill="1" applyBorder="1"/>
    <xf numFmtId="2" fontId="1" fillId="0" borderId="0" xfId="0" applyNumberFormat="1" applyFont="1" applyAlignment="1">
      <alignment horizontal="center" wrapText="1"/>
    </xf>
    <xf numFmtId="2" fontId="1" fillId="9" borderId="1" xfId="0" applyNumberFormat="1" applyFont="1" applyFill="1" applyBorder="1"/>
    <xf numFmtId="2" fontId="1" fillId="10" borderId="1" xfId="0" applyNumberFormat="1" applyFont="1" applyFill="1" applyBorder="1"/>
    <xf numFmtId="2" fontId="0" fillId="11" borderId="1" xfId="0" applyNumberFormat="1" applyFill="1" applyBorder="1"/>
    <xf numFmtId="2" fontId="1" fillId="12" borderId="1" xfId="0" applyNumberFormat="1" applyFont="1" applyFill="1" applyBorder="1"/>
    <xf numFmtId="2" fontId="1" fillId="14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4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1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F4F7-41D1-4013-AA7E-529525A210C4}">
  <dimension ref="A1:R29"/>
  <sheetViews>
    <sheetView workbookViewId="0">
      <selection sqref="A1:XFD1048576"/>
    </sheetView>
  </sheetViews>
  <sheetFormatPr defaultRowHeight="15" x14ac:dyDescent="0.25"/>
  <cols>
    <col min="11" max="11" width="12.85546875" customWidth="1"/>
    <col min="16" max="16" width="10.140625" customWidth="1"/>
  </cols>
  <sheetData>
    <row r="1" spans="1:18" ht="15" customHeight="1" x14ac:dyDescent="0.25">
      <c r="A1" s="1"/>
      <c r="B1" s="23" t="s">
        <v>0</v>
      </c>
      <c r="C1" s="23"/>
      <c r="D1" s="1"/>
      <c r="E1" s="24" t="s">
        <v>1</v>
      </c>
      <c r="F1" s="24"/>
      <c r="G1" s="24"/>
      <c r="H1" s="24"/>
      <c r="I1" s="1"/>
      <c r="J1" s="25" t="s">
        <v>2</v>
      </c>
      <c r="K1" s="25"/>
      <c r="L1" s="25"/>
      <c r="M1" s="25"/>
      <c r="N1" s="1"/>
      <c r="O1" s="26" t="s">
        <v>3</v>
      </c>
      <c r="P1" s="26"/>
      <c r="Q1" s="26"/>
      <c r="R1" s="26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/>
      <c r="O2" s="27"/>
      <c r="P2" s="1"/>
      <c r="Q2" s="1"/>
      <c r="R2" s="1"/>
    </row>
    <row r="3" spans="1:18" x14ac:dyDescent="0.25">
      <c r="A3" s="1"/>
      <c r="B3" s="2" t="s">
        <v>4</v>
      </c>
      <c r="C3" s="2">
        <v>8000</v>
      </c>
      <c r="D3" s="1"/>
      <c r="E3" s="5"/>
      <c r="F3" s="3" t="s">
        <v>5</v>
      </c>
      <c r="G3" s="3">
        <f>SQRT(2*C3*C4/C6)</f>
        <v>25298.221281347036</v>
      </c>
      <c r="H3" s="1"/>
      <c r="I3" s="1"/>
      <c r="J3" s="1"/>
      <c r="K3" s="8" t="s">
        <v>5</v>
      </c>
      <c r="L3" s="8">
        <f>G3*SQRT((C9+C6)/C9)</f>
        <v>28540.242720507034</v>
      </c>
      <c r="M3" s="1"/>
      <c r="N3" s="27"/>
      <c r="O3" s="28"/>
      <c r="P3" s="11" t="s">
        <v>26</v>
      </c>
      <c r="Q3" s="11">
        <f>G3*SQRT(C8/(C8-C3))</f>
        <v>56568.542494923808</v>
      </c>
      <c r="R3" s="1"/>
    </row>
    <row r="4" spans="1:18" x14ac:dyDescent="0.25">
      <c r="A4" s="1"/>
      <c r="B4" s="2" t="s">
        <v>7</v>
      </c>
      <c r="C4" s="2">
        <v>12000</v>
      </c>
      <c r="D4" s="1"/>
      <c r="E4" s="5"/>
      <c r="F4" s="3" t="s">
        <v>8</v>
      </c>
      <c r="G4" s="3">
        <f>SQRT(2*C4/(C3*C6))</f>
        <v>3.1622776601683795</v>
      </c>
      <c r="H4" s="1"/>
      <c r="I4" s="1"/>
      <c r="J4" s="1"/>
      <c r="K4" s="8" t="s">
        <v>8</v>
      </c>
      <c r="L4" s="8">
        <f>G4*SQRT((C9+C6)/C9)</f>
        <v>3.5675303400633793</v>
      </c>
      <c r="M4" s="1"/>
      <c r="N4" s="27"/>
      <c r="O4" s="28"/>
      <c r="P4" s="11" t="s">
        <v>8</v>
      </c>
      <c r="Q4" s="11">
        <f>G4*SQRT(C8/(C8-C3))</f>
        <v>7.0710678118654764</v>
      </c>
      <c r="R4" s="1"/>
    </row>
    <row r="5" spans="1:18" x14ac:dyDescent="0.25">
      <c r="A5" s="1"/>
      <c r="B5" s="2" t="s">
        <v>10</v>
      </c>
      <c r="C5" s="2">
        <v>10</v>
      </c>
      <c r="D5" s="1"/>
      <c r="E5" s="5"/>
      <c r="F5" s="3" t="s">
        <v>20</v>
      </c>
      <c r="G5" s="3">
        <f>1/G4</f>
        <v>0.31622776601683794</v>
      </c>
      <c r="H5" s="1"/>
      <c r="I5" s="1"/>
      <c r="J5" s="1"/>
      <c r="K5" s="8" t="s">
        <v>20</v>
      </c>
      <c r="L5" s="8">
        <f>1/L4</f>
        <v>0.28030595529069402</v>
      </c>
      <c r="M5" s="1"/>
      <c r="N5" s="27"/>
      <c r="O5" s="28"/>
      <c r="P5" s="11" t="s">
        <v>12</v>
      </c>
      <c r="Q5" s="11">
        <f>Q3*(1-C3/C8)</f>
        <v>11313.708498984759</v>
      </c>
      <c r="R5" s="1"/>
    </row>
    <row r="6" spans="1:18" x14ac:dyDescent="0.25">
      <c r="A6" s="1"/>
      <c r="B6" s="2" t="s">
        <v>13</v>
      </c>
      <c r="C6" s="2">
        <v>0.3</v>
      </c>
      <c r="D6" s="1"/>
      <c r="E6" s="5"/>
      <c r="F6" s="3" t="s">
        <v>21</v>
      </c>
      <c r="G6" s="3">
        <f>C5*C3+SQRT(2*C3*C4*C6)</f>
        <v>87589.466384404106</v>
      </c>
      <c r="H6" s="1"/>
      <c r="I6" s="1"/>
      <c r="J6" s="1"/>
      <c r="K6" s="8" t="s">
        <v>15</v>
      </c>
      <c r="L6" s="8">
        <f>G3*SQRT(C9/(C9+C6))</f>
        <v>22424.476423255524</v>
      </c>
      <c r="M6" s="1"/>
      <c r="N6" s="27"/>
      <c r="O6" s="28"/>
      <c r="P6" s="11" t="s">
        <v>21</v>
      </c>
      <c r="Q6" s="11">
        <f>C4*C3/Q3+C5*C3+C6*(C8-C3)*Q3/(2*C8)</f>
        <v>83394.112549695419</v>
      </c>
      <c r="R6" s="1"/>
    </row>
    <row r="7" spans="1:18" x14ac:dyDescent="0.25">
      <c r="A7" s="1"/>
      <c r="B7" s="2" t="s">
        <v>16</v>
      </c>
      <c r="C7" s="2">
        <v>0.25</v>
      </c>
      <c r="D7" s="1"/>
      <c r="E7" s="1"/>
      <c r="F7" s="3" t="s">
        <v>22</v>
      </c>
      <c r="G7" s="3">
        <f>C4+C5*G3+C6*G3^2/(2*C3)</f>
        <v>276982.2128134704</v>
      </c>
      <c r="H7" s="1"/>
      <c r="I7" s="1"/>
      <c r="J7" s="1"/>
      <c r="K7" s="8" t="s">
        <v>17</v>
      </c>
      <c r="L7" s="8">
        <f>C4*C3/L3+C5*C3+(C6*L6^2+C9*(L3-L6)^2)/(2*L3)</f>
        <v>86727.342926976649</v>
      </c>
      <c r="M7" s="1"/>
      <c r="N7" s="27"/>
      <c r="O7" s="27"/>
      <c r="P7" s="11" t="s">
        <v>22</v>
      </c>
      <c r="Q7" s="11">
        <f>C4+C5*C3+C6*(C8-C3)*Q3^2/(2*C3*C8)</f>
        <v>104000</v>
      </c>
      <c r="R7" s="1"/>
    </row>
    <row r="8" spans="1:18" x14ac:dyDescent="0.25">
      <c r="A8" s="1"/>
      <c r="B8" s="2" t="s">
        <v>18</v>
      </c>
      <c r="C8" s="2">
        <v>10000</v>
      </c>
      <c r="D8" s="1"/>
      <c r="E8" s="1"/>
      <c r="F8" s="1"/>
      <c r="G8" s="1"/>
      <c r="H8" s="1"/>
      <c r="I8" s="1"/>
      <c r="J8" s="1"/>
      <c r="K8" s="8" t="s">
        <v>23</v>
      </c>
      <c r="L8" s="8">
        <f>C4+C5*C3+(C6*L6^2+C9*(L3-L6)^2)/(2*C3)</f>
        <v>104000</v>
      </c>
      <c r="M8" s="1"/>
      <c r="N8" s="27"/>
      <c r="O8" s="27"/>
      <c r="P8" s="1"/>
      <c r="Q8" s="1"/>
      <c r="R8" s="1"/>
    </row>
    <row r="9" spans="1:18" x14ac:dyDescent="0.25">
      <c r="A9" s="1"/>
      <c r="B9" s="2" t="s">
        <v>19</v>
      </c>
      <c r="C9" s="2">
        <v>1.1000000000000001</v>
      </c>
      <c r="D9" s="1"/>
      <c r="E9" s="1"/>
      <c r="F9" s="1"/>
      <c r="G9" s="1"/>
      <c r="H9" s="1"/>
      <c r="I9" s="1"/>
      <c r="J9" s="1"/>
      <c r="K9" s="9" t="s">
        <v>25</v>
      </c>
      <c r="L9" s="9">
        <f>L3-L6</f>
        <v>6115.76629725151</v>
      </c>
      <c r="M9" s="1"/>
      <c r="N9" s="27"/>
      <c r="O9" s="27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M10" s="1"/>
      <c r="N10" s="27"/>
      <c r="O10" s="27"/>
      <c r="P10" s="1"/>
      <c r="Q10" s="1"/>
      <c r="R10" s="1"/>
    </row>
    <row r="11" spans="1:18" x14ac:dyDescent="0.25">
      <c r="A11" s="1"/>
      <c r="B11" s="1"/>
      <c r="C11" s="1"/>
      <c r="D11" s="1"/>
      <c r="E11" s="29" t="s">
        <v>24</v>
      </c>
      <c r="F11" s="29"/>
      <c r="G11" s="29"/>
      <c r="H11" s="29"/>
      <c r="I11" s="1"/>
      <c r="J11" s="30" t="s">
        <v>24</v>
      </c>
      <c r="K11" s="30"/>
      <c r="L11" s="30"/>
      <c r="M11" s="30"/>
      <c r="N11" s="27"/>
      <c r="O11" s="27"/>
      <c r="P11" s="1"/>
      <c r="Q11" s="1"/>
      <c r="R11" s="1"/>
    </row>
    <row r="12" spans="1:18" x14ac:dyDescent="0.25">
      <c r="A12" s="1"/>
      <c r="B12" s="1"/>
      <c r="C12" s="1"/>
      <c r="D12" s="1"/>
      <c r="E12" s="7"/>
      <c r="F12" s="7"/>
      <c r="G12" s="7"/>
      <c r="H12" s="7"/>
      <c r="I12" s="1"/>
      <c r="J12" s="1"/>
      <c r="K12" s="6"/>
      <c r="M12" s="1"/>
      <c r="N12" s="27"/>
      <c r="O12" s="27"/>
      <c r="P12" s="1"/>
      <c r="Q12" s="1"/>
      <c r="R12" s="1"/>
    </row>
    <row r="13" spans="1:18" ht="14.45" customHeight="1" x14ac:dyDescent="0.25">
      <c r="A13" s="1"/>
      <c r="B13" s="1"/>
      <c r="C13" s="1"/>
      <c r="D13" s="1"/>
      <c r="E13" s="5"/>
      <c r="F13" s="4" t="s">
        <v>6</v>
      </c>
      <c r="G13" s="4">
        <f>C3*C7</f>
        <v>2000</v>
      </c>
      <c r="H13" s="1"/>
      <c r="I13" s="1"/>
      <c r="J13" s="1"/>
      <c r="K13" s="10" t="s">
        <v>6</v>
      </c>
      <c r="L13" s="10">
        <f>C3*C7-L9</f>
        <v>-4115.76629725151</v>
      </c>
      <c r="M13" s="1"/>
      <c r="N13" s="27"/>
      <c r="O13" s="27"/>
      <c r="P13" s="1"/>
      <c r="Q13" s="1"/>
      <c r="R13" s="1"/>
    </row>
    <row r="14" spans="1:18" ht="14.45" customHeight="1" x14ac:dyDescent="0.25">
      <c r="A14" s="1"/>
      <c r="B14" s="1"/>
      <c r="C14" s="1"/>
      <c r="D14" s="1"/>
      <c r="E14" s="5"/>
      <c r="F14" s="4" t="s">
        <v>9</v>
      </c>
      <c r="G14" s="4">
        <f>C3*G15</f>
        <v>2000</v>
      </c>
      <c r="H14" s="1"/>
      <c r="I14" s="1"/>
      <c r="J14" s="1"/>
      <c r="K14" s="10" t="s">
        <v>9</v>
      </c>
      <c r="L14" s="10">
        <f>C3*L15-L9</f>
        <v>-4115.76629725151</v>
      </c>
      <c r="M14" s="1"/>
      <c r="N14" s="27"/>
      <c r="O14" s="27"/>
      <c r="P14" s="1"/>
      <c r="Q14" s="1"/>
      <c r="R14" s="1"/>
    </row>
    <row r="15" spans="1:18" x14ac:dyDescent="0.25">
      <c r="A15" s="1"/>
      <c r="B15" s="1"/>
      <c r="C15" s="1"/>
      <c r="D15" s="1"/>
      <c r="E15" s="5"/>
      <c r="F15" s="4" t="s">
        <v>11</v>
      </c>
      <c r="G15" s="4">
        <f>C7-G16*G4</f>
        <v>0.25</v>
      </c>
      <c r="H15" s="1"/>
      <c r="I15" s="1"/>
      <c r="J15" s="1"/>
      <c r="K15" s="10" t="s">
        <v>11</v>
      </c>
      <c r="L15" s="10">
        <f>C7-L16*L4</f>
        <v>0.25</v>
      </c>
      <c r="M15" s="1"/>
      <c r="N15" s="27"/>
      <c r="O15" s="27"/>
      <c r="P15" s="1"/>
      <c r="Q15" s="1"/>
      <c r="R15" s="1"/>
    </row>
    <row r="16" spans="1:18" x14ac:dyDescent="0.25">
      <c r="A16" s="1"/>
      <c r="B16" s="1"/>
      <c r="C16" s="1"/>
      <c r="D16" s="1"/>
      <c r="E16" s="5"/>
      <c r="F16" s="4" t="s">
        <v>14</v>
      </c>
      <c r="G16" s="4">
        <f>_xlfn.FLOOR.MATH(C7/G4)</f>
        <v>0</v>
      </c>
      <c r="H16" s="1"/>
      <c r="I16" s="1"/>
      <c r="J16" s="1"/>
      <c r="K16" s="10" t="s">
        <v>14</v>
      </c>
      <c r="L16" s="10">
        <f>_xlfn.FLOOR.MATH(C7/L4)</f>
        <v>0</v>
      </c>
      <c r="M16" s="1"/>
      <c r="N16" s="27"/>
      <c r="O16" s="27"/>
      <c r="P16" s="1"/>
      <c r="Q16" s="1"/>
      <c r="R16" s="1"/>
    </row>
    <row r="17" spans="1:18" x14ac:dyDescent="0.25">
      <c r="A17" s="1"/>
      <c r="B17" s="1"/>
      <c r="C17" s="1"/>
      <c r="D17" s="1"/>
      <c r="I17" s="1"/>
      <c r="J17" s="1"/>
      <c r="K17" s="1"/>
      <c r="L17" s="1"/>
      <c r="M17" s="1"/>
      <c r="N17" s="27"/>
      <c r="O17" s="27"/>
      <c r="P17" s="1"/>
      <c r="Q17" s="1"/>
      <c r="R17" s="1"/>
    </row>
    <row r="18" spans="1:18" x14ac:dyDescent="0.25">
      <c r="A18" s="1"/>
      <c r="B18" s="1"/>
      <c r="C18" s="1"/>
      <c r="D18" s="1"/>
      <c r="I18" s="1"/>
      <c r="J18" s="1"/>
      <c r="K18" s="1"/>
      <c r="L18" s="1"/>
      <c r="M18" s="1"/>
      <c r="N18" s="27"/>
      <c r="O18" s="27"/>
      <c r="P18" s="1"/>
      <c r="Q18" s="1"/>
      <c r="R18" s="1"/>
    </row>
    <row r="19" spans="1:18" x14ac:dyDescent="0.25">
      <c r="A19" s="1"/>
      <c r="B19" s="1"/>
      <c r="C19" s="1"/>
      <c r="D19" s="1"/>
      <c r="I19" s="1"/>
      <c r="J19" s="1"/>
      <c r="K19" s="1"/>
      <c r="L19" s="1"/>
      <c r="M19" s="1"/>
      <c r="N19" s="27"/>
      <c r="O19" s="27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7"/>
      <c r="O20" s="27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/>
      <c r="O21" s="27"/>
      <c r="P21" s="1"/>
      <c r="Q21" s="1"/>
      <c r="R21" s="1"/>
    </row>
    <row r="22" spans="1:18" x14ac:dyDescent="0.25">
      <c r="A22" s="1"/>
      <c r="B22" s="1"/>
      <c r="C22" s="1"/>
      <c r="D22" s="1"/>
      <c r="I22" s="1"/>
      <c r="J22" s="1"/>
      <c r="K22" s="1"/>
      <c r="L22" s="1"/>
      <c r="M22" s="1"/>
      <c r="N22" s="27"/>
      <c r="O22" s="27"/>
      <c r="P22" s="1"/>
      <c r="Q22" s="1"/>
      <c r="R22" s="1"/>
    </row>
    <row r="23" spans="1:18" ht="14.45" customHeight="1" x14ac:dyDescent="0.25">
      <c r="A23" s="1"/>
      <c r="B23" s="1"/>
      <c r="C23" s="1"/>
      <c r="D23" s="1"/>
      <c r="I23" s="1"/>
      <c r="J23" s="1"/>
      <c r="K23" s="1"/>
      <c r="L23" s="1"/>
      <c r="M23" s="1"/>
      <c r="N23" s="27"/>
      <c r="O23" s="27"/>
      <c r="P23" s="1"/>
      <c r="Q23" s="1"/>
      <c r="R23" s="1"/>
    </row>
    <row r="24" spans="1:18" x14ac:dyDescent="0.25">
      <c r="A24" s="1"/>
      <c r="B24" s="1"/>
      <c r="C24" s="1"/>
      <c r="D24" s="1"/>
      <c r="I24" s="1"/>
      <c r="J24" s="1"/>
      <c r="K24" s="1"/>
      <c r="L24" s="1"/>
      <c r="M24" s="1"/>
      <c r="N24" s="27"/>
      <c r="O24" s="27"/>
      <c r="P24" s="1"/>
      <c r="Q24" s="1"/>
      <c r="R24" s="1"/>
    </row>
    <row r="25" spans="1:18" x14ac:dyDescent="0.25">
      <c r="A25" s="1"/>
      <c r="B25" s="1"/>
      <c r="C25" s="1"/>
      <c r="D25" s="1"/>
      <c r="I25" s="1"/>
      <c r="J25" s="1"/>
      <c r="K25" s="1"/>
      <c r="L25" s="1"/>
      <c r="M25" s="1"/>
      <c r="N25" s="27"/>
      <c r="O25" s="27"/>
      <c r="P25" s="1"/>
      <c r="Q25" s="1"/>
      <c r="R25" s="1"/>
    </row>
    <row r="26" spans="1:18" x14ac:dyDescent="0.25">
      <c r="A26" s="1"/>
      <c r="B26" s="1"/>
      <c r="C26" s="1"/>
      <c r="D26" s="1"/>
      <c r="I26" s="1"/>
      <c r="J26" s="1"/>
      <c r="K26" s="1"/>
      <c r="L26" s="1"/>
      <c r="M26" s="1"/>
      <c r="N26" s="27"/>
      <c r="O26" s="27"/>
      <c r="P26" s="1"/>
      <c r="Q26" s="1"/>
      <c r="R26" s="1"/>
    </row>
    <row r="27" spans="1:18" x14ac:dyDescent="0.25">
      <c r="A27" s="1"/>
      <c r="B27" s="1"/>
      <c r="C27" s="1"/>
      <c r="D27" s="1"/>
      <c r="I27" s="1"/>
      <c r="J27" s="1"/>
      <c r="K27" s="1"/>
      <c r="L27" s="1"/>
      <c r="M27" s="1"/>
      <c r="N27" s="27"/>
      <c r="O27" s="27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7"/>
      <c r="O28" s="27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7"/>
      <c r="O29" s="27"/>
      <c r="P29" s="1"/>
      <c r="Q29" s="1"/>
      <c r="R29" s="1"/>
    </row>
  </sheetData>
  <mergeCells count="34">
    <mergeCell ref="N29:O29"/>
    <mergeCell ref="N27:O27"/>
    <mergeCell ref="N28:O28"/>
    <mergeCell ref="N25:O25"/>
    <mergeCell ref="N26:O26"/>
    <mergeCell ref="N23:O23"/>
    <mergeCell ref="N24:O24"/>
    <mergeCell ref="N21:O21"/>
    <mergeCell ref="N22:O22"/>
    <mergeCell ref="N19:O19"/>
    <mergeCell ref="N20:O20"/>
    <mergeCell ref="N17:O17"/>
    <mergeCell ref="N18:O18"/>
    <mergeCell ref="N15:O15"/>
    <mergeCell ref="N16:O16"/>
    <mergeCell ref="N13:O13"/>
    <mergeCell ref="N14:O14"/>
    <mergeCell ref="N11:O11"/>
    <mergeCell ref="N12:O12"/>
    <mergeCell ref="E11:H11"/>
    <mergeCell ref="J11:M11"/>
    <mergeCell ref="N9:O9"/>
    <mergeCell ref="N10:O10"/>
    <mergeCell ref="N7:O7"/>
    <mergeCell ref="N8:O8"/>
    <mergeCell ref="N6:O6"/>
    <mergeCell ref="N3:O3"/>
    <mergeCell ref="N4:O4"/>
    <mergeCell ref="N5:O5"/>
    <mergeCell ref="B1:C1"/>
    <mergeCell ref="E1:H1"/>
    <mergeCell ref="J1:M1"/>
    <mergeCell ref="O1:R1"/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788A-E472-489E-AF20-F8086E6F039E}">
  <dimension ref="A1:R29"/>
  <sheetViews>
    <sheetView tabSelected="1" zoomScale="142" zoomScaleNormal="142" workbookViewId="0">
      <selection activeCell="N10" sqref="N10"/>
    </sheetView>
  </sheetViews>
  <sheetFormatPr defaultRowHeight="15" x14ac:dyDescent="0.25"/>
  <cols>
    <col min="7" max="7" width="12.42578125" style="15" customWidth="1"/>
    <col min="11" max="11" width="12.85546875" customWidth="1"/>
    <col min="12" max="12" width="12.5703125" style="15" customWidth="1"/>
    <col min="16" max="16" width="10.140625" customWidth="1"/>
    <col min="17" max="17" width="11.28515625" style="15" customWidth="1"/>
  </cols>
  <sheetData>
    <row r="1" spans="1:18" ht="15" customHeight="1" x14ac:dyDescent="0.25">
      <c r="A1" s="1"/>
      <c r="B1" s="23" t="s">
        <v>0</v>
      </c>
      <c r="C1" s="23"/>
      <c r="D1" s="1"/>
      <c r="E1" s="24" t="s">
        <v>1</v>
      </c>
      <c r="F1" s="24"/>
      <c r="G1" s="24"/>
      <c r="H1" s="24"/>
      <c r="I1" s="1"/>
      <c r="J1" s="25" t="s">
        <v>31</v>
      </c>
      <c r="K1" s="25"/>
      <c r="L1" s="25"/>
      <c r="M1" s="25"/>
      <c r="N1" s="1"/>
      <c r="O1" s="26" t="s">
        <v>3</v>
      </c>
      <c r="P1" s="26"/>
      <c r="Q1" s="26"/>
      <c r="R1" s="26"/>
    </row>
    <row r="2" spans="1:18" x14ac:dyDescent="0.25">
      <c r="A2" s="1"/>
      <c r="B2" s="1"/>
      <c r="C2" s="1"/>
      <c r="D2" s="1"/>
      <c r="E2" s="1"/>
      <c r="F2" s="1"/>
      <c r="G2" s="13"/>
      <c r="H2" s="1"/>
      <c r="I2" s="1"/>
      <c r="J2" s="1"/>
      <c r="K2" s="1"/>
      <c r="L2" s="13"/>
      <c r="M2" s="1"/>
      <c r="N2" s="1"/>
      <c r="O2" s="1"/>
      <c r="P2" s="1"/>
      <c r="Q2" s="13"/>
      <c r="R2" s="1"/>
    </row>
    <row r="3" spans="1:18" x14ac:dyDescent="0.25">
      <c r="A3" s="1"/>
      <c r="B3" s="2" t="s">
        <v>4</v>
      </c>
      <c r="C3" s="2">
        <v>1000</v>
      </c>
      <c r="D3" s="1"/>
      <c r="E3" s="5"/>
      <c r="F3" s="3" t="s">
        <v>5</v>
      </c>
      <c r="G3" s="14">
        <f>SQRT(2*C3*C4/C6)</f>
        <v>50.636968354183331</v>
      </c>
      <c r="H3" s="1"/>
      <c r="I3" s="1"/>
      <c r="J3" s="1"/>
      <c r="K3" s="8" t="s">
        <v>5</v>
      </c>
      <c r="L3" s="19">
        <f>G3*SQRT((C9+C6)/C9)</f>
        <v>56.839856005880513</v>
      </c>
      <c r="M3" s="1"/>
      <c r="N3" s="1"/>
      <c r="O3" s="5"/>
      <c r="P3" s="11" t="s">
        <v>26</v>
      </c>
      <c r="Q3" s="22">
        <f>G3*SQRT(C8/(C8-C3))</f>
        <v>124.03473458920844</v>
      </c>
      <c r="R3" s="1"/>
    </row>
    <row r="4" spans="1:18" x14ac:dyDescent="0.25">
      <c r="A4" s="1"/>
      <c r="B4" s="2" t="s">
        <v>7</v>
      </c>
      <c r="C4" s="2">
        <v>50</v>
      </c>
      <c r="D4" s="1"/>
      <c r="E4" s="5"/>
      <c r="F4" s="3" t="s">
        <v>8</v>
      </c>
      <c r="G4" s="14">
        <f>SQRT(2*C4/(C3*C6))</f>
        <v>5.0636968354183333E-2</v>
      </c>
      <c r="H4" s="1"/>
      <c r="I4" s="1"/>
      <c r="J4" s="1"/>
      <c r="K4" s="8" t="s">
        <v>8</v>
      </c>
      <c r="L4" s="19">
        <f>G4*SQRT((C9+C6)/C9)</f>
        <v>5.6839856005880512E-2</v>
      </c>
      <c r="M4" s="1"/>
      <c r="N4" s="1"/>
      <c r="O4" s="5"/>
      <c r="P4" s="11" t="s">
        <v>8</v>
      </c>
      <c r="Q4" s="22">
        <f>G4*SQRT(C8/(C8-C3))</f>
        <v>0.12403473458920845</v>
      </c>
      <c r="R4" s="1"/>
    </row>
    <row r="5" spans="1:18" x14ac:dyDescent="0.25">
      <c r="A5" s="1"/>
      <c r="B5" s="2" t="s">
        <v>10</v>
      </c>
      <c r="C5" s="2">
        <v>150</v>
      </c>
      <c r="D5" s="1"/>
      <c r="E5" s="5"/>
      <c r="F5" s="3" t="s">
        <v>20</v>
      </c>
      <c r="G5" s="14">
        <f>1/G4</f>
        <v>19.748417658131498</v>
      </c>
      <c r="H5" s="1"/>
      <c r="I5" s="1"/>
      <c r="J5" s="1"/>
      <c r="K5" s="8" t="s">
        <v>20</v>
      </c>
      <c r="L5" s="19">
        <f>1/L4</f>
        <v>17.593288763724921</v>
      </c>
      <c r="M5" s="1"/>
      <c r="N5" s="1"/>
      <c r="O5" s="5"/>
      <c r="P5" s="11" t="s">
        <v>12</v>
      </c>
      <c r="Q5" s="22">
        <f>Q3*(1-C3/C8)</f>
        <v>20.672455764868069</v>
      </c>
      <c r="R5" s="1"/>
    </row>
    <row r="6" spans="1:18" x14ac:dyDescent="0.25">
      <c r="A6" s="1"/>
      <c r="B6" s="2" t="s">
        <v>13</v>
      </c>
      <c r="C6" s="2">
        <f>0.26*150</f>
        <v>39</v>
      </c>
      <c r="D6" s="1"/>
      <c r="E6" s="5"/>
      <c r="F6" s="3" t="s">
        <v>21</v>
      </c>
      <c r="G6" s="14">
        <f>C5*C3+SQRT(2*C3*C4*C6)</f>
        <v>151974.84176581315</v>
      </c>
      <c r="H6" s="1"/>
      <c r="I6" s="1"/>
      <c r="J6" s="1"/>
      <c r="K6" s="8" t="s">
        <v>15</v>
      </c>
      <c r="L6" s="19">
        <f>G3*SQRT(C9/(C9+C6))</f>
        <v>45.110996830063897</v>
      </c>
      <c r="M6" s="1"/>
      <c r="N6" s="1"/>
      <c r="O6" s="5"/>
      <c r="P6" s="11" t="s">
        <v>21</v>
      </c>
      <c r="Q6" s="22">
        <f>C5*C3+SQRT(2*C3*C4*C6)*SQRT((C8-C3)/C8)</f>
        <v>150806.22577482986</v>
      </c>
      <c r="R6" s="1"/>
    </row>
    <row r="7" spans="1:18" x14ac:dyDescent="0.25">
      <c r="A7" s="1"/>
      <c r="B7" s="2" t="s">
        <v>16</v>
      </c>
      <c r="C7" s="2">
        <v>15</v>
      </c>
      <c r="D7" s="1"/>
      <c r="E7" s="1"/>
      <c r="F7" s="3" t="s">
        <v>22</v>
      </c>
      <c r="G7" s="14">
        <f>C4+C5*G3+C6*G3^2/(2*C3)</f>
        <v>7695.5452531274996</v>
      </c>
      <c r="H7" s="1"/>
      <c r="I7" s="1"/>
      <c r="J7" s="1"/>
      <c r="K7" s="8" t="s">
        <v>17</v>
      </c>
      <c r="L7" s="19">
        <f>C4*C3/L3+C5*C3+(C6*L6^2+C9*(L3-L6)^2)/(2*L3)</f>
        <v>151759.32887637248</v>
      </c>
      <c r="M7" s="1"/>
      <c r="N7" s="1"/>
      <c r="O7" s="1"/>
      <c r="P7" s="11" t="s">
        <v>22</v>
      </c>
      <c r="Q7" s="22">
        <f>C4+C5*C3+C6*(C8-C3)*Q3^2/(2*C3*C8)</f>
        <v>150100</v>
      </c>
      <c r="R7" s="1"/>
    </row>
    <row r="8" spans="1:18" x14ac:dyDescent="0.25">
      <c r="A8" s="1"/>
      <c r="B8" s="2" t="s">
        <v>18</v>
      </c>
      <c r="C8" s="2">
        <v>1200</v>
      </c>
      <c r="D8" s="1"/>
      <c r="E8" s="1"/>
      <c r="F8" s="1"/>
      <c r="G8" s="13"/>
      <c r="H8" s="1"/>
      <c r="I8" s="1"/>
      <c r="J8" s="1"/>
      <c r="K8" s="8" t="s">
        <v>23</v>
      </c>
      <c r="L8" s="19">
        <f>C4+C5*L3+(C6*L6^2+C9*(L3-L6)^2)/(2*C3)</f>
        <v>8625.978400882077</v>
      </c>
      <c r="M8" s="1"/>
      <c r="N8" s="1"/>
      <c r="O8" s="1"/>
      <c r="P8" s="1"/>
      <c r="Q8" s="13"/>
      <c r="R8" s="1"/>
    </row>
    <row r="9" spans="1:18" x14ac:dyDescent="0.25">
      <c r="A9" s="1"/>
      <c r="B9" s="2" t="s">
        <v>19</v>
      </c>
      <c r="C9" s="2">
        <v>150</v>
      </c>
      <c r="D9" s="1"/>
      <c r="E9" s="31" t="s">
        <v>30</v>
      </c>
      <c r="F9" s="31"/>
      <c r="G9" s="31"/>
      <c r="H9" s="31"/>
      <c r="I9" s="1"/>
      <c r="J9" s="1"/>
      <c r="K9" s="9" t="s">
        <v>25</v>
      </c>
      <c r="L9" s="20">
        <f>L3-L6</f>
        <v>11.728859175816616</v>
      </c>
      <c r="M9" s="1"/>
      <c r="N9" s="1"/>
      <c r="O9" s="31" t="s">
        <v>30</v>
      </c>
      <c r="P9" s="31"/>
      <c r="Q9" s="31"/>
      <c r="R9" s="31"/>
    </row>
    <row r="10" spans="1:18" x14ac:dyDescent="0.25">
      <c r="A10" s="1"/>
      <c r="B10" s="1"/>
      <c r="C10" s="1"/>
      <c r="D10" s="1"/>
      <c r="I10" s="1"/>
      <c r="J10" s="1"/>
      <c r="M10" s="1"/>
      <c r="N10" s="1"/>
    </row>
    <row r="11" spans="1:18" x14ac:dyDescent="0.25">
      <c r="A11" s="1"/>
      <c r="B11" s="1"/>
      <c r="C11" s="1"/>
      <c r="D11" s="1"/>
      <c r="F11" s="12" t="s">
        <v>27</v>
      </c>
      <c r="G11" s="16">
        <v>7000</v>
      </c>
      <c r="N11" s="1"/>
      <c r="P11" s="12" t="s">
        <v>27</v>
      </c>
      <c r="Q11" s="16">
        <f>Q3</f>
        <v>124.03473458920844</v>
      </c>
    </row>
    <row r="12" spans="1:18" x14ac:dyDescent="0.25">
      <c r="A12" s="1"/>
      <c r="B12" s="1"/>
      <c r="C12" s="1"/>
      <c r="D12" s="1"/>
      <c r="F12" s="12" t="s">
        <v>28</v>
      </c>
      <c r="G12" s="16">
        <f>G11/C3</f>
        <v>7</v>
      </c>
      <c r="N12" s="1"/>
      <c r="P12" s="12" t="s">
        <v>28</v>
      </c>
      <c r="Q12" s="16">
        <f>Q11/C3</f>
        <v>0.12403473458920844</v>
      </c>
    </row>
    <row r="13" spans="1:18" ht="14.45" customHeight="1" x14ac:dyDescent="0.25">
      <c r="A13" s="1"/>
      <c r="B13" s="1"/>
      <c r="C13" s="1"/>
      <c r="D13" s="1"/>
      <c r="F13" s="12" t="s">
        <v>29</v>
      </c>
      <c r="G13" s="16">
        <f>((C3*C4)/G11)+C3*C5+((C6*G11)/2)</f>
        <v>286507.14285714284</v>
      </c>
      <c r="N13" s="1"/>
      <c r="P13" s="12" t="s">
        <v>29</v>
      </c>
      <c r="Q13" s="16">
        <f>C4*C3/Q3+C5*C3+C6*(C8-C3)*Q3/(2*C8)</f>
        <v>150806.22577482986</v>
      </c>
    </row>
    <row r="14" spans="1:18" ht="14.45" customHeight="1" x14ac:dyDescent="0.25">
      <c r="A14" s="1"/>
      <c r="B14" s="1"/>
      <c r="C14" s="1"/>
      <c r="D14" s="1"/>
      <c r="N14" s="1"/>
      <c r="O14" s="1"/>
      <c r="P14" s="1"/>
      <c r="Q14" s="13"/>
      <c r="R14" s="1"/>
    </row>
    <row r="15" spans="1:18" x14ac:dyDescent="0.25">
      <c r="A15" s="1"/>
      <c r="B15" s="1"/>
      <c r="C15" s="1"/>
      <c r="D15" s="1"/>
      <c r="E15" s="29" t="s">
        <v>24</v>
      </c>
      <c r="F15" s="29"/>
      <c r="G15" s="29"/>
      <c r="H15" s="29"/>
      <c r="I15" s="1"/>
      <c r="J15" s="30" t="s">
        <v>24</v>
      </c>
      <c r="K15" s="30"/>
      <c r="L15" s="30"/>
      <c r="M15" s="30"/>
      <c r="N15" s="1"/>
      <c r="O15" s="1"/>
      <c r="P15" s="1"/>
      <c r="Q15" s="13"/>
      <c r="R15" s="1"/>
    </row>
    <row r="16" spans="1:18" x14ac:dyDescent="0.25">
      <c r="A16" s="1"/>
      <c r="B16" s="1"/>
      <c r="C16" s="1"/>
      <c r="D16" s="1"/>
      <c r="E16" s="7"/>
      <c r="F16" s="7"/>
      <c r="G16" s="17"/>
      <c r="H16" s="7"/>
      <c r="I16" s="1"/>
      <c r="J16" s="1"/>
      <c r="K16" s="6"/>
      <c r="M16" s="1"/>
      <c r="N16" s="1"/>
      <c r="O16" s="1"/>
      <c r="P16" s="1"/>
      <c r="Q16" s="13"/>
      <c r="R16" s="1"/>
    </row>
    <row r="17" spans="1:18" x14ac:dyDescent="0.25">
      <c r="A17" s="1"/>
      <c r="B17" s="1"/>
      <c r="C17" s="1"/>
      <c r="D17" s="1"/>
      <c r="E17" s="5"/>
      <c r="F17" s="4" t="s">
        <v>6</v>
      </c>
      <c r="G17" s="18">
        <f>C3*C7</f>
        <v>15000</v>
      </c>
      <c r="H17" s="1"/>
      <c r="I17" s="1"/>
      <c r="J17" s="1"/>
      <c r="K17" s="10" t="s">
        <v>6</v>
      </c>
      <c r="L17" s="21">
        <f>C3*C7-L9</f>
        <v>14988.271140824183</v>
      </c>
      <c r="M17" s="1"/>
      <c r="N17" s="1"/>
      <c r="O17" s="1"/>
      <c r="P17" s="1"/>
      <c r="Q17" s="13"/>
      <c r="R17" s="1"/>
    </row>
    <row r="18" spans="1:18" x14ac:dyDescent="0.25">
      <c r="A18" s="1"/>
      <c r="B18" s="1"/>
      <c r="C18" s="1"/>
      <c r="D18" s="1"/>
      <c r="E18" s="5"/>
      <c r="F18" s="4" t="s">
        <v>9</v>
      </c>
      <c r="G18" s="18">
        <f>C3*G19</f>
        <v>11.457367161733956</v>
      </c>
      <c r="H18" s="1"/>
      <c r="I18" s="1"/>
      <c r="J18" s="1"/>
      <c r="K18" s="10" t="s">
        <v>9</v>
      </c>
      <c r="L18" s="21">
        <f>C3*L19-L9</f>
        <v>39.389011277607914</v>
      </c>
      <c r="M18" s="1"/>
      <c r="N18" s="1"/>
      <c r="O18" s="1"/>
      <c r="P18" s="1"/>
      <c r="Q18" s="13"/>
      <c r="R18" s="1"/>
    </row>
    <row r="19" spans="1:18" x14ac:dyDescent="0.25">
      <c r="A19" s="1"/>
      <c r="B19" s="1"/>
      <c r="C19" s="1"/>
      <c r="D19" s="1"/>
      <c r="E19" s="5"/>
      <c r="F19" s="4" t="s">
        <v>11</v>
      </c>
      <c r="G19" s="18">
        <f>C7-G20*G4</f>
        <v>1.1457367161733956E-2</v>
      </c>
      <c r="H19" s="1"/>
      <c r="I19" s="1"/>
      <c r="J19" s="1"/>
      <c r="K19" s="10" t="s">
        <v>11</v>
      </c>
      <c r="L19" s="21">
        <f>C7-L20*L4</f>
        <v>5.111787045342453E-2</v>
      </c>
      <c r="M19" s="1"/>
      <c r="N19" s="1"/>
      <c r="O19" s="1"/>
      <c r="P19" s="1"/>
      <c r="Q19" s="13"/>
      <c r="R19" s="1"/>
    </row>
    <row r="20" spans="1:18" x14ac:dyDescent="0.25">
      <c r="A20" s="1"/>
      <c r="B20" s="1"/>
      <c r="C20" s="1"/>
      <c r="D20" s="1"/>
      <c r="E20" s="5"/>
      <c r="F20" s="4" t="s">
        <v>14</v>
      </c>
      <c r="G20" s="18">
        <f>_xlfn.FLOOR.MATH(C7/G4)</f>
        <v>296</v>
      </c>
      <c r="H20" s="1"/>
      <c r="I20" s="1"/>
      <c r="J20" s="1"/>
      <c r="K20" s="10" t="s">
        <v>14</v>
      </c>
      <c r="L20" s="21">
        <f>_xlfn.FLOOR.MATH(C7/L4)</f>
        <v>263</v>
      </c>
      <c r="M20" s="1"/>
      <c r="N20" s="1"/>
      <c r="O20" s="1"/>
      <c r="P20" s="1"/>
      <c r="Q20" s="13"/>
      <c r="R20" s="1"/>
    </row>
    <row r="21" spans="1:18" x14ac:dyDescent="0.25">
      <c r="A21" s="1"/>
      <c r="B21" s="1"/>
      <c r="C21" s="1"/>
      <c r="D21" s="1"/>
      <c r="I21" s="1"/>
      <c r="J21" s="1"/>
      <c r="K21" s="1"/>
      <c r="L21" s="13"/>
      <c r="M21" s="1"/>
      <c r="N21" s="1"/>
      <c r="O21" s="1"/>
      <c r="P21" s="1"/>
      <c r="Q21" s="13"/>
      <c r="R21" s="1"/>
    </row>
    <row r="22" spans="1:18" x14ac:dyDescent="0.25">
      <c r="A22" s="1"/>
      <c r="B22" s="1"/>
      <c r="C22" s="1"/>
      <c r="D22" s="1"/>
      <c r="I22" s="1"/>
      <c r="J22" s="1"/>
      <c r="K22" s="1"/>
      <c r="L22" s="13"/>
      <c r="M22" s="1"/>
      <c r="N22" s="1"/>
      <c r="O22" s="1"/>
      <c r="P22" s="1"/>
      <c r="Q22" s="13"/>
      <c r="R22" s="1"/>
    </row>
    <row r="23" spans="1:18" ht="14.45" customHeight="1" x14ac:dyDescent="0.25">
      <c r="A23" s="1"/>
      <c r="B23" s="1"/>
      <c r="C23" s="1"/>
      <c r="D23" s="1"/>
      <c r="I23" s="1"/>
      <c r="J23" s="1"/>
      <c r="K23" s="1"/>
      <c r="L23" s="13"/>
      <c r="M23" s="1"/>
      <c r="N23" s="1"/>
      <c r="O23" s="1"/>
      <c r="P23" s="1"/>
      <c r="Q23" s="13"/>
      <c r="R23" s="1"/>
    </row>
    <row r="24" spans="1:18" x14ac:dyDescent="0.25">
      <c r="A24" s="1"/>
      <c r="B24" s="1"/>
      <c r="C24" s="1"/>
      <c r="D24" s="1"/>
      <c r="I24" s="1"/>
      <c r="J24" s="1"/>
      <c r="K24" s="1"/>
      <c r="L24" s="13"/>
      <c r="M24" s="1"/>
      <c r="N24" s="1"/>
      <c r="O24" s="1"/>
      <c r="P24" s="1"/>
      <c r="Q24" s="13"/>
      <c r="R24" s="1"/>
    </row>
    <row r="25" spans="1:18" x14ac:dyDescent="0.25">
      <c r="A25" s="1"/>
      <c r="B25" s="1"/>
      <c r="C25" s="1"/>
      <c r="D25" s="1"/>
      <c r="I25" s="1"/>
      <c r="J25" s="1"/>
      <c r="K25" s="1"/>
      <c r="L25" s="13"/>
      <c r="M25" s="1"/>
      <c r="N25" s="1"/>
      <c r="O25" s="1"/>
      <c r="P25" s="1"/>
      <c r="Q25" s="13"/>
      <c r="R25" s="1"/>
    </row>
    <row r="26" spans="1:18" x14ac:dyDescent="0.25">
      <c r="A26" s="1"/>
      <c r="B26" s="1"/>
      <c r="C26" s="1"/>
      <c r="D26" s="1"/>
      <c r="I26" s="1"/>
      <c r="J26" s="1"/>
      <c r="K26" s="1"/>
      <c r="L26" s="13"/>
      <c r="M26" s="1"/>
      <c r="N26" s="1"/>
      <c r="O26" s="1"/>
      <c r="P26" s="1"/>
      <c r="Q26" s="13"/>
      <c r="R26" s="1"/>
    </row>
    <row r="27" spans="1:18" x14ac:dyDescent="0.25">
      <c r="A27" s="1"/>
      <c r="B27" s="1"/>
      <c r="C27" s="1"/>
      <c r="D27" s="1"/>
      <c r="I27" s="1"/>
      <c r="J27" s="1"/>
      <c r="K27" s="1"/>
      <c r="L27" s="13"/>
      <c r="M27" s="1"/>
      <c r="N27" s="1"/>
      <c r="O27" s="1"/>
      <c r="P27" s="1"/>
      <c r="Q27" s="13"/>
      <c r="R27" s="1"/>
    </row>
    <row r="28" spans="1:18" x14ac:dyDescent="0.25">
      <c r="A28" s="1"/>
      <c r="B28" s="1"/>
      <c r="C28" s="1"/>
      <c r="D28" s="1"/>
      <c r="E28" s="1"/>
      <c r="F28" s="1"/>
      <c r="G28" s="13"/>
      <c r="H28" s="1"/>
      <c r="I28" s="1"/>
      <c r="J28" s="1"/>
      <c r="K28" s="1"/>
      <c r="L28" s="13"/>
      <c r="M28" s="1"/>
      <c r="N28" s="1"/>
      <c r="O28" s="1"/>
      <c r="P28" s="1"/>
      <c r="Q28" s="13"/>
      <c r="R28" s="1"/>
    </row>
    <row r="29" spans="1:18" x14ac:dyDescent="0.25">
      <c r="A29" s="1"/>
      <c r="B29" s="1"/>
      <c r="C29" s="1"/>
      <c r="D29" s="1"/>
      <c r="E29" s="1"/>
      <c r="F29" s="1"/>
      <c r="G29" s="13"/>
      <c r="H29" s="1"/>
      <c r="I29" s="1"/>
      <c r="J29" s="1"/>
      <c r="K29" s="1"/>
      <c r="L29" s="13"/>
      <c r="M29" s="1"/>
      <c r="N29" s="1"/>
      <c r="O29" s="1"/>
      <c r="P29" s="1"/>
      <c r="Q29" s="13"/>
      <c r="R29" s="1"/>
    </row>
  </sheetData>
  <mergeCells count="8">
    <mergeCell ref="B1:C1"/>
    <mergeCell ref="E1:H1"/>
    <mergeCell ref="J1:M1"/>
    <mergeCell ref="O1:R1"/>
    <mergeCell ref="O9:R9"/>
    <mergeCell ref="E15:H15"/>
    <mergeCell ref="J15:M15"/>
    <mergeCell ref="E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Exemplo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Requejo</dc:creator>
  <cp:lastModifiedBy>Cristina Requejo</cp:lastModifiedBy>
  <dcterms:created xsi:type="dcterms:W3CDTF">2024-04-08T10:59:41Z</dcterms:created>
  <dcterms:modified xsi:type="dcterms:W3CDTF">2024-05-06T11:06:47Z</dcterms:modified>
</cp:coreProperties>
</file>