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JBL\Documents\Próprios\ISEG\Risk Management\2023-2024\"/>
    </mc:Choice>
  </mc:AlternateContent>
  <xr:revisionPtr revIDLastSave="0" documentId="13_ncr:101_{F62BD699-5D86-41CB-88A7-81F25B39E0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ades" sheetId="1" r:id="rId1"/>
    <sheet name="I.1" sheetId="4" r:id="rId2"/>
    <sheet name="I.2" sheetId="5" r:id="rId3"/>
    <sheet name="I.3" sheetId="6" r:id="rId4"/>
    <sheet name="I.4" sheetId="7" r:id="rId5"/>
    <sheet name="I.5" sheetId="8" r:id="rId6"/>
    <sheet name="II" sheetId="2" r:id="rId7"/>
    <sheet name="III" sheetId="3" r:id="rId8"/>
  </sheets>
  <externalReferences>
    <externalReference r:id="rId9"/>
    <externalReference r:id="rId10"/>
  </externalReferences>
  <definedNames>
    <definedName name="_xlchart.v1.0" hidden="1">Grades!#REF!</definedName>
    <definedName name="_xlchart.v1.1" hidden="1">Grades!#REF!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6" i="4"/>
  <c r="D13" i="7" l="1"/>
  <c r="G6" i="8"/>
  <c r="D6" i="8"/>
  <c r="G5" i="8"/>
  <c r="G4" i="8"/>
  <c r="D4" i="8"/>
  <c r="D5" i="8"/>
  <c r="G3" i="8"/>
  <c r="D3" i="8"/>
  <c r="G2" i="8"/>
  <c r="D2" i="8"/>
  <c r="E2" i="8" s="1"/>
  <c r="F2" i="8" s="1"/>
  <c r="E4" i="8" l="1"/>
  <c r="F4" i="8" s="1"/>
  <c r="E6" i="8"/>
  <c r="F6" i="8" s="1"/>
  <c r="E3" i="8"/>
  <c r="F3" i="8" s="1"/>
  <c r="E5" i="8"/>
  <c r="F5" i="8" s="1"/>
  <c r="B6" i="7"/>
  <c r="B11" i="7"/>
  <c r="B13" i="7" s="1"/>
  <c r="B15" i="7" s="1"/>
  <c r="B5" i="6"/>
  <c r="B7" i="6"/>
  <c r="J4" i="5"/>
  <c r="G4" i="5"/>
  <c r="C4" i="5"/>
  <c r="B4" i="5"/>
  <c r="J3" i="5"/>
  <c r="G3" i="5"/>
  <c r="C3" i="5"/>
  <c r="B3" i="5"/>
  <c r="E3" i="5" s="1"/>
  <c r="B8" i="4"/>
  <c r="B9" i="4" s="1"/>
  <c r="B5" i="4"/>
  <c r="B6" i="4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R72" i="1"/>
  <c r="S72" i="1" s="1"/>
  <c r="R71" i="1"/>
  <c r="S71" i="1" s="1"/>
  <c r="R70" i="1"/>
  <c r="R69" i="1"/>
  <c r="S69" i="1" s="1"/>
  <c r="R68" i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R40" i="1"/>
  <c r="S40" i="1" s="1"/>
  <c r="R39" i="1"/>
  <c r="R38" i="1"/>
  <c r="S38" i="1" s="1"/>
  <c r="R37" i="1"/>
  <c r="S37" i="1" s="1"/>
  <c r="R36" i="1"/>
  <c r="S36" i="1" s="1"/>
  <c r="R35" i="1"/>
  <c r="S35" i="1" s="1"/>
  <c r="R34" i="1"/>
  <c r="S34" i="1" s="1"/>
  <c r="R33" i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  <c r="R2" i="1"/>
  <c r="B17" i="7" l="1"/>
  <c r="D4" i="5"/>
  <c r="I3" i="5"/>
  <c r="K3" i="5" s="1"/>
  <c r="F3" i="5"/>
  <c r="H3" i="5" s="1"/>
  <c r="D3" i="5"/>
  <c r="D5" i="5" s="1"/>
  <c r="E4" i="5"/>
  <c r="B7" i="4"/>
  <c r="F4" i="5" l="1"/>
  <c r="H4" i="5" s="1"/>
  <c r="H5" i="5" s="1"/>
  <c r="I4" i="5"/>
  <c r="K4" i="5" s="1"/>
  <c r="K5" i="5" s="1"/>
  <c r="N5" i="5" l="1"/>
</calcChain>
</file>

<file path=xl/sharedStrings.xml><?xml version="1.0" encoding="utf-8"?>
<sst xmlns="http://schemas.openxmlformats.org/spreadsheetml/2006/main" count="473" uniqueCount="184">
  <si>
    <t>Número</t>
  </si>
  <si>
    <t>Nome</t>
  </si>
  <si>
    <t>Turnos</t>
  </si>
  <si>
    <t>Turma</t>
  </si>
  <si>
    <t>Curso</t>
  </si>
  <si>
    <t>AHMED MAHMOUD MOHAMED RASHED METWALLY</t>
  </si>
  <si>
    <t>RM-MFIN S12</t>
  </si>
  <si>
    <t>FI01S12</t>
  </si>
  <si>
    <t>FI - Mestrado Bolonha em Finanças</t>
  </si>
  <si>
    <t/>
  </si>
  <si>
    <t>ALEXANDER MAXIMILIAN LORENZL</t>
  </si>
  <si>
    <t>RM-MFIN S42</t>
  </si>
  <si>
    <t>FI01S42</t>
  </si>
  <si>
    <t>ALEXANDER TALIKINE</t>
  </si>
  <si>
    <t>ALEXANDRA LOPES MARQUES</t>
  </si>
  <si>
    <t>ANA BEATRIZ FARIA FREITAS</t>
  </si>
  <si>
    <t>ANA LEONOR MIRA DA CRUZ RAFAEL</t>
  </si>
  <si>
    <t>ANGELA MARIA GALLEGO CASTILLA</t>
  </si>
  <si>
    <t>MIM - Mestrado Bolonha em Management</t>
  </si>
  <si>
    <t>ARNE FUNK</t>
  </si>
  <si>
    <t>BÁRBARA CRISTINA DA SILVA ALBUQUERQUE FERNANDES</t>
  </si>
  <si>
    <t>BEATRIZ PACHECO MOTA</t>
  </si>
  <si>
    <t>MIM01S20</t>
  </si>
  <si>
    <t>BEATRIZ PINHEIRO TOMAZ DUARTE LEITE</t>
  </si>
  <si>
    <t>BRAHIM KHALIL MAMI</t>
  </si>
  <si>
    <t>CATARINA ALEXANDRA CALIXTO LOPES</t>
  </si>
  <si>
    <t>CLÁUDIA RIBEIRO COELHO</t>
  </si>
  <si>
    <t>CONSTANÇA OSÓRIO DE ALMEIDA</t>
  </si>
  <si>
    <t>CORNELIE RASMUSSEN ERLANDSEN</t>
  </si>
  <si>
    <t>9998 - Curso Livre em Mobilidade</t>
  </si>
  <si>
    <t>DARIO RODRIGUEZ BARBOZA</t>
  </si>
  <si>
    <t>DÉBORA INÊS TAVARES SOARES DA GAMA</t>
  </si>
  <si>
    <t>DENIS MALININ</t>
  </si>
  <si>
    <t>EUGENIO CENTRELLA</t>
  </si>
  <si>
    <t>EVA ISABEL REIS SILVA</t>
  </si>
  <si>
    <t>FEI XIE</t>
  </si>
  <si>
    <t>FRANCESCO DEHO</t>
  </si>
  <si>
    <t>FRANCISCO CORRÊA DA SILVA DE ALMEIDA</t>
  </si>
  <si>
    <t>FRANCISCO JOÃO SOUSA GERÓS</t>
  </si>
  <si>
    <t>GABRIEL SOBRAL GONÇALVES</t>
  </si>
  <si>
    <t>GAETAN GERARD ANTOINE GROUSSET</t>
  </si>
  <si>
    <t>GAUTIER VERLET</t>
  </si>
  <si>
    <t>GEORGE ANDRAUS</t>
  </si>
  <si>
    <t>GONÇALO TORRES RAPOSO</t>
  </si>
  <si>
    <t>HAORAN SI</t>
  </si>
  <si>
    <t>JACOPO DE LUCA</t>
  </si>
  <si>
    <t>JASPER FRANZ LECLERC</t>
  </si>
  <si>
    <t>JIAXI XU</t>
  </si>
  <si>
    <t>JOAO FILIPE RAMOA LOPES</t>
  </si>
  <si>
    <t>JOÃO NUNO FERREIRA OLIVEIRA</t>
  </si>
  <si>
    <t>JOEL HENRI MATIAS JÄRVELÄ</t>
  </si>
  <si>
    <t>JOSE SEBASTIAN INSAURRALDE LOPEZ</t>
  </si>
  <si>
    <t>KATINKA SÓTI</t>
  </si>
  <si>
    <t>KIRTAN SHRESTHA</t>
  </si>
  <si>
    <t>KRISTÓF TÖLGYESI</t>
  </si>
  <si>
    <t>MIM01S40</t>
  </si>
  <si>
    <t>KYLIAN DE LEEUW</t>
  </si>
  <si>
    <t>LANA HELENA GRUJIČ</t>
  </si>
  <si>
    <t>LEA BUCHNER</t>
  </si>
  <si>
    <t>LEA RIBEIRO VAZ</t>
  </si>
  <si>
    <t>LEONIK OSCAR WADEHN</t>
  </si>
  <si>
    <t>LITING GUO</t>
  </si>
  <si>
    <t>LORENZO PIROLA</t>
  </si>
  <si>
    <t>LUTZ JANNIS OBERT</t>
  </si>
  <si>
    <t>LUUK TINUS ROSENBERG</t>
  </si>
  <si>
    <t>MARCO SAPONARO</t>
  </si>
  <si>
    <t>MARIA DE MELO REBELO SAMPAIO MORGADO</t>
  </si>
  <si>
    <t>MARIANA BENTO LOURO</t>
  </si>
  <si>
    <t>MARIANA MOITA FERREIRA</t>
  </si>
  <si>
    <t>MARTIM MANUEL FRANCISCO RIBEIRO</t>
  </si>
  <si>
    <t>MATTEO FAZZARI</t>
  </si>
  <si>
    <t>MAXIME VALÉRIE O. HAENEN</t>
  </si>
  <si>
    <t>MAXINE SCHÄCH</t>
  </si>
  <si>
    <t>MIGUEL FONSECA DOS SANTOS DIAS VIEIRA</t>
  </si>
  <si>
    <t>MIGUEL MONTEIRO FERREIRA DE CARVALHO DINIS</t>
  </si>
  <si>
    <t>MOHAMED NIDHAL TORMANE</t>
  </si>
  <si>
    <t>MONSERRAT EZBEIDY VELASCO FIGUEROA</t>
  </si>
  <si>
    <t>NELSON MANUEL RODRIGUES MOTA</t>
  </si>
  <si>
    <t>NICOLÒ GIOVANNI RIZZO</t>
  </si>
  <si>
    <t>NUNO ALEXANDRE FERREIRA LOPES DA CRUZ</t>
  </si>
  <si>
    <t>OLGA SPITSYNA</t>
  </si>
  <si>
    <t>OMAR ELADIB</t>
  </si>
  <si>
    <t>PAUL EICHENLAUB</t>
  </si>
  <si>
    <t>PEDRO APARÍCIO JOSÉ</t>
  </si>
  <si>
    <t>PEDRO MIGUEL DOS REIS MONTEIRO</t>
  </si>
  <si>
    <t>PENG GAO</t>
  </si>
  <si>
    <t>RICARDO MIGUEL MOREIRA BOTELHO</t>
  </si>
  <si>
    <t>RICCARDO POZZI</t>
  </si>
  <si>
    <t>ROBERTA LINDIĆ</t>
  </si>
  <si>
    <t>SIYU CHEN</t>
  </si>
  <si>
    <t>SOFIA ALEXANDRA SANTOS SOARES</t>
  </si>
  <si>
    <t>SOFIA PAGARÁ DE CAMPOS SALGADO</t>
  </si>
  <si>
    <t>SORAIA IRIS DA COSTA ROSA</t>
  </si>
  <si>
    <t>THIERRY BORGES</t>
  </si>
  <si>
    <t>THOMAS MOINET</t>
  </si>
  <si>
    <t>TIAGO ANDRÉ MANSINHO DA SILVA</t>
  </si>
  <si>
    <t>TIAGO PEDRO DOS SANTOS</t>
  </si>
  <si>
    <t>TIAGO RODRIGUES GAMITO</t>
  </si>
  <si>
    <t>TIAGO ROSA MARCOS ANSELMO</t>
  </si>
  <si>
    <t>TIM SVRCEK</t>
  </si>
  <si>
    <t>TOMÁS AREZ MANUEL VICENTE</t>
  </si>
  <si>
    <t>TOMÁS DOS SANTOS BATISTA LOPES DA SILVA</t>
  </si>
  <si>
    <t>TOMÁS DOS SANTOS BORGES</t>
  </si>
  <si>
    <t>TOMMASO MARABINI</t>
  </si>
  <si>
    <t>UMBERTO BALDI</t>
  </si>
  <si>
    <t>VINCENZO MANGIONE</t>
  </si>
  <si>
    <t>YASMINE ELKARKRI</t>
  </si>
  <si>
    <t>YUEYAO LI</t>
  </si>
  <si>
    <t>YURI PUSHKIN</t>
  </si>
  <si>
    <t>ZHUQING LIN</t>
  </si>
  <si>
    <t>ZIYAO JIN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</si>
  <si>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</si>
  <si>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</si>
  <si>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</si>
  <si>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</si>
  <si>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</si>
  <si>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</si>
  <si>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</si>
  <si>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</si>
  <si>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</si>
  <si>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III.1</t>
  </si>
  <si>
    <t>III.2</t>
  </si>
  <si>
    <t>Total</t>
  </si>
  <si>
    <t>c</t>
  </si>
  <si>
    <t>a</t>
  </si>
  <si>
    <t>b</t>
  </si>
  <si>
    <t>VaR %</t>
  </si>
  <si>
    <t>r</t>
  </si>
  <si>
    <t>1y PD</t>
  </si>
  <si>
    <t>RR</t>
  </si>
  <si>
    <t>EAD</t>
  </si>
  <si>
    <t>WCDR</t>
  </si>
  <si>
    <t>Credit-VaR</t>
  </si>
  <si>
    <t>1y PD = 2%</t>
  </si>
  <si>
    <r>
      <t>Correlation coefficient (</t>
    </r>
    <r>
      <rPr>
        <i/>
        <sz val="11"/>
        <color theme="1"/>
        <rFont val="Aptos Narrow"/>
        <family val="2"/>
        <scheme val="minor"/>
      </rPr>
      <t>r</t>
    </r>
    <r>
      <rPr>
        <sz val="11"/>
        <color indexed="8"/>
        <rFont val="Aptos Narrow"/>
        <family val="2"/>
        <scheme val="minor"/>
      </rPr>
      <t>) = 0.01</t>
    </r>
  </si>
  <si>
    <t>Recovery Rate (RR) = 40%</t>
  </si>
  <si>
    <t>EL</t>
  </si>
  <si>
    <t>Economic Capital</t>
  </si>
  <si>
    <t>Cumulative</t>
  </si>
  <si>
    <t>Discount Factor</t>
  </si>
  <si>
    <t>PV of expected</t>
  </si>
  <si>
    <t>Unconditional</t>
  </si>
  <si>
    <t>Expected</t>
  </si>
  <si>
    <t xml:space="preserve">Expected Accrual </t>
  </si>
  <si>
    <t>l =</t>
  </si>
  <si>
    <t>Probability of Survival</t>
  </si>
  <si>
    <t>(end-of-year)</t>
  </si>
  <si>
    <t>payment (x CDS fee)</t>
  </si>
  <si>
    <t>Probability of Default</t>
  </si>
  <si>
    <t>Payoff = (1-RR)*PD</t>
  </si>
  <si>
    <t>pay-off</t>
  </si>
  <si>
    <t>Payment (x CDS fee)</t>
  </si>
  <si>
    <t>(for accrual time)</t>
  </si>
  <si>
    <t>accrual payment (x CDS fee)</t>
  </si>
  <si>
    <t>r =</t>
  </si>
  <si>
    <t xml:space="preserve">RR = </t>
  </si>
  <si>
    <t>Accrual time</t>
  </si>
  <si>
    <t>Premium</t>
  </si>
  <si>
    <r>
      <t xml:space="preserve">P(t) </t>
    </r>
    <r>
      <rPr>
        <sz val="20"/>
        <color rgb="FF000000"/>
        <rFont val="Calibri"/>
        <family val="2"/>
      </rPr>
      <t xml:space="preserve">= </t>
    </r>
    <r>
      <rPr>
        <i/>
        <sz val="20"/>
        <color rgb="FF000000"/>
        <rFont val="Calibri"/>
        <family val="2"/>
      </rPr>
      <t>e</t>
    </r>
    <r>
      <rPr>
        <vertAlign val="superscript"/>
        <sz val="20"/>
        <color rgb="FF000000"/>
        <rFont val="Calibri"/>
        <family val="2"/>
      </rPr>
      <t>−</t>
    </r>
    <r>
      <rPr>
        <i/>
        <vertAlign val="superscript"/>
        <sz val="20"/>
        <color rgb="FF000000"/>
        <rFont val="Calibri"/>
        <family val="2"/>
      </rPr>
      <t xml:space="preserve">λt </t>
    </r>
  </si>
  <si>
    <r>
      <t>Expected time of default = 1/</t>
    </r>
    <r>
      <rPr>
        <sz val="11"/>
        <color rgb="FF000000"/>
        <rFont val="Symbol"/>
        <family val="1"/>
        <charset val="2"/>
      </rPr>
      <t>l</t>
    </r>
  </si>
  <si>
    <r>
      <t>PD = 1-P(t) = 0,03 =&gt; P(t) =1- 0,03 =0,97 =&gt; 0,97=exp(-</t>
    </r>
    <r>
      <rPr>
        <sz val="11"/>
        <color rgb="FF000000"/>
        <rFont val="Symbol"/>
        <family val="1"/>
        <charset val="2"/>
      </rPr>
      <t>l</t>
    </r>
    <r>
      <rPr>
        <sz val="11"/>
        <color rgb="FF000000"/>
        <rFont val="Calibri"/>
        <family val="2"/>
      </rPr>
      <t>t)=&gt; ln (0,97) =-</t>
    </r>
    <r>
      <rPr>
        <sz val="11"/>
        <color rgb="FF000000"/>
        <rFont val="Symbol"/>
        <family val="1"/>
        <charset val="2"/>
      </rPr>
      <t>l</t>
    </r>
    <r>
      <rPr>
        <sz val="11"/>
        <color rgb="FF000000"/>
        <rFont val="Calibri"/>
        <family val="2"/>
      </rPr>
      <t>t =&gt;</t>
    </r>
    <r>
      <rPr>
        <sz val="11"/>
        <color rgb="FF000000"/>
        <rFont val="Symbol"/>
        <family val="1"/>
        <charset val="2"/>
      </rPr>
      <t xml:space="preserve"> l</t>
    </r>
    <r>
      <rPr>
        <sz val="11"/>
        <color rgb="FF000000"/>
        <rFont val="Calibri"/>
        <family val="2"/>
      </rPr>
      <t xml:space="preserve"> = -ln(0,97)/t</t>
    </r>
  </si>
  <si>
    <t xml:space="preserve">2y cumulative PD = 1 – P(2) </t>
  </si>
  <si>
    <r>
      <t>P(1) = exp(-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>) =</t>
    </r>
  </si>
  <si>
    <t>q</t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</si>
  <si>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>(2,H)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</si>
  <si>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>(2,L)</t>
    </r>
  </si>
  <si>
    <t>p(2|1) =</t>
  </si>
  <si>
    <t>P(2)</t>
  </si>
  <si>
    <t>1-P(2)</t>
  </si>
  <si>
    <t>Observation No.</t>
  </si>
  <si>
    <t>hi</t>
  </si>
  <si>
    <t>ni</t>
  </si>
  <si>
    <t>(ni-hi)/ni</t>
  </si>
  <si>
    <t>S^</t>
  </si>
  <si>
    <t>K-M Cumulative PD</t>
  </si>
  <si>
    <t>Observed Cumulative PD</t>
  </si>
  <si>
    <t>1. According to the cumulative static liquidity gaps, the bank expects to face a liquidity shortfall in 1 to 3 months, that has to be met by a revision of its funding strategy.</t>
  </si>
  <si>
    <t>Moreover, the positive cumulative interest rate gap exposes the bank to decreases in Net Interest Income, if interest rates move down.</t>
  </si>
  <si>
    <t>2. As central banks act as LOLR to all solvent banks, as long as banks meet the minimum capital requirements and have enought elligible collaterals to offer to the central bank,</t>
  </si>
  <si>
    <t>they must not expect to face liquidity problems. Therefore, the volume of elligible collaterals with the central bank is an important liquidity indicator.</t>
  </si>
  <si>
    <t>Furthermore, Basel III imposed minimum levels of 100% for 2 different liquidity ratios: the LCR, focused on the short-term liquidity and the NFSR, to ensure  a sound liquidity medium-term position.</t>
  </si>
  <si>
    <t>Final</t>
  </si>
  <si>
    <t>F</t>
  </si>
  <si>
    <t>2.125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</si>
</sst>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20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sz val="11"/>
      <color indexed="8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3"/>
      <name val="Aptos Narrow"/>
      <family val="2"/>
      <scheme val="minor"/>
    </font>
    <font>
      <b/>
      <sz val="11"/>
      <name val="Calibri"/>
      <family val="2"/>
    </font>
    <font>
      <sz val="11"/>
      <color theme="1"/>
      <name val="Symbol"/>
      <family val="1"/>
      <charset val="2"/>
    </font>
    <font>
      <i/>
      <sz val="11"/>
      <color theme="1"/>
      <name val="Aptos Narrow"/>
      <family val="2"/>
      <scheme val="minor"/>
    </font>
    <font>
      <i/>
      <sz val="20"/>
      <color rgb="FF000000"/>
      <name val="Calibri"/>
      <family val="2"/>
    </font>
    <font>
      <sz val="20"/>
      <color rgb="FF000000"/>
      <name val="Calibri"/>
      <family val="2"/>
    </font>
    <font>
      <vertAlign val="superscript"/>
      <sz val="20"/>
      <color rgb="FF000000"/>
      <name val="Calibri"/>
      <family val="2"/>
    </font>
    <font>
      <i/>
      <vertAlign val="superscript"/>
      <sz val="2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1"/>
      <charset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5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5" fontId="0" fillId="0" borderId="0" xfId="1" applyNumberFormat="1" applyFont="1"/>
    <xf numFmtId="0" fontId="6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justify" vertical="center"/>
    </xf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6" fillId="3" borderId="0" xfId="0" applyFont="1" applyFill="1"/>
    <xf numFmtId="9" fontId="0" fillId="3" borderId="0" xfId="1" applyFont="1" applyFill="1"/>
    <xf numFmtId="0" fontId="0" fillId="3" borderId="0" xfId="0" applyFill="1"/>
    <xf numFmtId="167" fontId="0" fillId="0" borderId="0" xfId="0" applyNumberFormat="1"/>
    <xf numFmtId="164" fontId="0" fillId="3" borderId="0" xfId="0" applyNumberFormat="1" applyFill="1"/>
    <xf numFmtId="167" fontId="0" fillId="4" borderId="0" xfId="0" applyNumberFormat="1" applyFill="1"/>
    <xf numFmtId="0" fontId="3" fillId="4" borderId="0" xfId="0" applyFont="1" applyFill="1"/>
    <xf numFmtId="10" fontId="3" fillId="4" borderId="0" xfId="1" applyNumberFormat="1" applyFont="1" applyFill="1"/>
    <xf numFmtId="0" fontId="0" fillId="0" borderId="0" xfId="0" quotePrefix="1" applyAlignment="1">
      <alignment wrapText="1"/>
    </xf>
    <xf numFmtId="0" fontId="0" fillId="0" borderId="0" xfId="0" quotePrefix="1"/>
    <xf numFmtId="0" fontId="8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left" vertical="center" indent="4"/>
    </xf>
    <xf numFmtId="0" fontId="18" fillId="0" borderId="0" xfId="0" applyFont="1"/>
    <xf numFmtId="165" fontId="16" fillId="0" borderId="0" xfId="1" applyNumberFormat="1" applyFont="1"/>
    <xf numFmtId="0" fontId="0" fillId="0" borderId="0" xfId="0" applyAlignment="1">
      <alignment wrapText="1"/>
    </xf>
    <xf numFmtId="0" fontId="16" fillId="4" borderId="0" xfId="0" applyFont="1" applyFill="1"/>
    <xf numFmtId="10" fontId="0" fillId="4" borderId="0" xfId="1" applyNumberFormat="1" applyFont="1" applyFill="1"/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  <xf numFmtId="0" fontId="19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0" fontId="0" fillId="0" borderId="0" xfId="0" applyNumberFormat="1"/>
    <xf numFmtId="0" fontId="0" fillId="0" borderId="0" xfId="0" quotePrefix="1"/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0496564529475"/>
          <c:y val="7.8949982627880305E-2"/>
          <c:w val="0.8487791473831664"/>
          <c:h val="0.70447676806416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[2]Sheet1!$F$1</c:f>
              <c:strCache>
                <c:ptCount val="1"/>
                <c:pt idx="0">
                  <c:v>K-M Cumulative PD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[2]Sheet1!$A$2:$A$37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[2]Sheet1!$F$2:$F$37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1.0000000000000009E-2</c:v>
                </c:pt>
                <c:pt idx="8">
                  <c:v>1.0000000000000009E-2</c:v>
                </c:pt>
                <c:pt idx="9">
                  <c:v>1.0000000000000009E-2</c:v>
                </c:pt>
                <c:pt idx="10">
                  <c:v>1.0000000000000009E-2</c:v>
                </c:pt>
                <c:pt idx="11">
                  <c:v>1.0000000000000009E-2</c:v>
                </c:pt>
                <c:pt idx="12">
                  <c:v>1.0000000000000009E-2</c:v>
                </c:pt>
                <c:pt idx="13">
                  <c:v>1.0000000000000009E-2</c:v>
                </c:pt>
                <c:pt idx="14">
                  <c:v>3.2000000000000028E-2</c:v>
                </c:pt>
                <c:pt idx="15">
                  <c:v>3.2000000000000028E-2</c:v>
                </c:pt>
                <c:pt idx="16">
                  <c:v>3.2000000000000028E-2</c:v>
                </c:pt>
                <c:pt idx="17">
                  <c:v>3.2000000000000028E-2</c:v>
                </c:pt>
                <c:pt idx="18">
                  <c:v>3.2000000000000028E-2</c:v>
                </c:pt>
                <c:pt idx="19">
                  <c:v>3.2000000000000028E-2</c:v>
                </c:pt>
                <c:pt idx="20">
                  <c:v>3.2000000000000028E-2</c:v>
                </c:pt>
                <c:pt idx="21">
                  <c:v>3.2000000000000028E-2</c:v>
                </c:pt>
                <c:pt idx="22">
                  <c:v>3.2000000000000028E-2</c:v>
                </c:pt>
                <c:pt idx="23">
                  <c:v>6.4999999999999947E-2</c:v>
                </c:pt>
                <c:pt idx="24">
                  <c:v>6.4999999999999947E-2</c:v>
                </c:pt>
                <c:pt idx="25">
                  <c:v>6.4999999999999947E-2</c:v>
                </c:pt>
                <c:pt idx="26">
                  <c:v>6.4999999999999947E-2</c:v>
                </c:pt>
                <c:pt idx="27">
                  <c:v>6.4999999999999947E-2</c:v>
                </c:pt>
                <c:pt idx="28">
                  <c:v>6.4999999999999947E-2</c:v>
                </c:pt>
                <c:pt idx="29">
                  <c:v>6.4999999999999947E-2</c:v>
                </c:pt>
                <c:pt idx="30">
                  <c:v>6.4999999999999947E-2</c:v>
                </c:pt>
                <c:pt idx="31">
                  <c:v>6.4999999999999947E-2</c:v>
                </c:pt>
                <c:pt idx="32">
                  <c:v>6.4999999999999947E-2</c:v>
                </c:pt>
                <c:pt idx="33">
                  <c:v>6.4999999999999947E-2</c:v>
                </c:pt>
                <c:pt idx="34">
                  <c:v>0.10899999999999999</c:v>
                </c:pt>
                <c:pt idx="35">
                  <c:v>0.10899999999999999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2-4268-A10D-69DCA23EBEEB}"/>
            </c:ext>
          </c:extLst>
        </c:ser>
        <c:ser>
          <c:idx val="1"/>
          <c:order val="1"/>
          <c:tx>
            <c:strRef>
              <c:f>[2]Sheet1!$G$1</c:f>
              <c:strCache>
                <c:ptCount val="1"/>
                <c:pt idx="0">
                  <c:v>Observed Cumulative PD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[2]Sheet1!$A$2:$A$37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[2]Sheet1!$G$2:$G$37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0.1</c:v>
                </c:pt>
                <c:pt idx="35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62-4268-A10D-69DCA23EB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06544"/>
        <c:axId val="1"/>
      </c:scatterChart>
      <c:valAx>
        <c:axId val="186720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Observation</a:t>
                </a:r>
                <a:r>
                  <a:rPr lang="pt-PT" baseline="0"/>
                  <a:t> No.</a:t>
                </a:r>
                <a:endParaRPr lang="pt-P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Cumulative PD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2065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50813999881338"/>
          <c:y val="0.91096133801400347"/>
          <c:w val="0.45286666588505053"/>
          <c:h val="6.4779472925440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47625</xdr:rowOff>
    </xdr:from>
    <xdr:to>
      <xdr:col>8</xdr:col>
      <xdr:colOff>169131</xdr:colOff>
      <xdr:row>2</xdr:row>
      <xdr:rowOff>141006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3C18AC-A746-4B5E-A5DB-94E14BD4C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0" y="47625"/>
          <a:ext cx="3820381" cy="461681"/>
        </a:xfrm>
        <a:prstGeom prst="rect">
          <a:avLst/>
        </a:prstGeom>
      </xdr:spPr>
    </xdr:pic>
    <xdr:clientData/>
  </xdr:twoCellAnchor>
  <xdr:twoCellAnchor>
    <xdr:from>
      <xdr:col>2</xdr:col>
      <xdr:colOff>584200</xdr:colOff>
      <xdr:row>1</xdr:row>
      <xdr:rowOff>19050</xdr:rowOff>
    </xdr:from>
    <xdr:to>
      <xdr:col>2</xdr:col>
      <xdr:colOff>666750</xdr:colOff>
      <xdr:row>1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894852-0756-4F97-B778-FBB7813568DE}"/>
            </a:ext>
          </a:extLst>
        </xdr:cNvPr>
        <xdr:cNvSpPr txBox="1"/>
      </xdr:nvSpPr>
      <xdr:spPr>
        <a:xfrm>
          <a:off x="3752850" y="203200"/>
          <a:ext cx="8255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82550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8936DB-7345-41C9-A76B-F0FF2506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46990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120650</xdr:colOff>
      <xdr:row>1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7CCD29-A9DE-498D-A198-6DA72A69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4670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120650</xdr:rowOff>
    </xdr:from>
    <xdr:to>
      <xdr:col>16</xdr:col>
      <xdr:colOff>596900</xdr:colOff>
      <xdr:row>20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C1EC6-29ED-484D-854E-8E1B74D88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JBL\Documents\Pr&#243;prios\ISEG\Risk%20Management\IRCRM_Exam_4Set2023.xlsx" TargetMode="External"/><Relationship Id="rId1" Type="http://schemas.openxmlformats.org/officeDocument/2006/relationships/externalLinkPath" Target="/JBL/Documents/Pr&#243;prios/ISEG/Risk%20Management/IRCRM_Exam_4Set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ontepio-my.sharepoint.com/personal/jjluis_bancomontepio_pt/Documents/Documentos/docs/textos/proprios/ISEG/Risk%20Management/2023-2024/K_Meier.xlsx" TargetMode="External"/><Relationship Id="rId1" Type="http://schemas.openxmlformats.org/officeDocument/2006/relationships/externalLinkPath" Target="https://montepio-my.sharepoint.com/personal/jjluis_bancomontepio_pt/Documents/Documentos/docs/textos/proprios/ISEG/Risk%20Management/2023-2024/K_Me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des"/>
      <sheetName val="I.1"/>
      <sheetName val="I.2"/>
      <sheetName val="I.3"/>
      <sheetName val="I.4"/>
      <sheetName val="II.1"/>
      <sheetName val="II.2"/>
    </sheetNames>
    <sheetDataSet>
      <sheetData sheetId="0"/>
      <sheetData sheetId="1"/>
      <sheetData sheetId="2"/>
      <sheetData sheetId="3">
        <row r="5">
          <cell r="B5">
            <v>2.0202707317519466E-2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F1" t="str">
            <v>K-M Cumulative PD</v>
          </cell>
          <cell r="G1" t="str">
            <v>Observed Cumulative PD</v>
          </cell>
        </row>
        <row r="2">
          <cell r="A2">
            <v>1</v>
          </cell>
          <cell r="F2">
            <v>0</v>
          </cell>
          <cell r="G2">
            <v>0</v>
          </cell>
        </row>
        <row r="3">
          <cell r="A3">
            <v>2</v>
          </cell>
          <cell r="F3">
            <v>0</v>
          </cell>
          <cell r="G3">
            <v>0</v>
          </cell>
        </row>
        <row r="4">
          <cell r="A4">
            <v>3</v>
          </cell>
          <cell r="F4">
            <v>0</v>
          </cell>
          <cell r="G4">
            <v>0</v>
          </cell>
        </row>
        <row r="5">
          <cell r="A5">
            <v>4</v>
          </cell>
          <cell r="F5">
            <v>0</v>
          </cell>
          <cell r="G5">
            <v>0</v>
          </cell>
        </row>
        <row r="6">
          <cell r="A6">
            <v>5</v>
          </cell>
          <cell r="F6">
            <v>0</v>
          </cell>
          <cell r="G6">
            <v>0</v>
          </cell>
        </row>
        <row r="7">
          <cell r="A7">
            <v>6</v>
          </cell>
          <cell r="F7">
            <v>0</v>
          </cell>
          <cell r="G7">
            <v>0</v>
          </cell>
        </row>
        <row r="8">
          <cell r="A8">
            <v>7</v>
          </cell>
          <cell r="F8">
            <v>0</v>
          </cell>
          <cell r="G8">
            <v>0</v>
          </cell>
        </row>
        <row r="9">
          <cell r="A9">
            <v>8</v>
          </cell>
          <cell r="F9">
            <v>1.0000000000000009E-2</v>
          </cell>
          <cell r="G9">
            <v>0.01</v>
          </cell>
        </row>
        <row r="10">
          <cell r="A10">
            <v>9</v>
          </cell>
          <cell r="F10">
            <v>1.0000000000000009E-2</v>
          </cell>
          <cell r="G10">
            <v>0.01</v>
          </cell>
        </row>
        <row r="11">
          <cell r="A11">
            <v>10</v>
          </cell>
          <cell r="F11">
            <v>1.0000000000000009E-2</v>
          </cell>
          <cell r="G11">
            <v>0.01</v>
          </cell>
        </row>
        <row r="12">
          <cell r="A12">
            <v>11</v>
          </cell>
          <cell r="F12">
            <v>1.0000000000000009E-2</v>
          </cell>
          <cell r="G12">
            <v>0.01</v>
          </cell>
        </row>
        <row r="13">
          <cell r="A13">
            <v>12</v>
          </cell>
          <cell r="F13">
            <v>1.0000000000000009E-2</v>
          </cell>
          <cell r="G13">
            <v>0.01</v>
          </cell>
        </row>
        <row r="14">
          <cell r="A14">
            <v>13</v>
          </cell>
          <cell r="F14">
            <v>1.0000000000000009E-2</v>
          </cell>
          <cell r="G14">
            <v>0.01</v>
          </cell>
        </row>
        <row r="15">
          <cell r="A15">
            <v>14</v>
          </cell>
          <cell r="F15">
            <v>1.0000000000000009E-2</v>
          </cell>
          <cell r="G15">
            <v>0.01</v>
          </cell>
        </row>
        <row r="16">
          <cell r="A16">
            <v>15</v>
          </cell>
          <cell r="F16">
            <v>3.2000000000000028E-2</v>
          </cell>
          <cell r="G16">
            <v>0.03</v>
          </cell>
        </row>
        <row r="17">
          <cell r="A17">
            <v>16</v>
          </cell>
          <cell r="F17">
            <v>3.2000000000000028E-2</v>
          </cell>
          <cell r="G17">
            <v>0.03</v>
          </cell>
        </row>
        <row r="18">
          <cell r="A18">
            <v>17</v>
          </cell>
          <cell r="F18">
            <v>3.2000000000000028E-2</v>
          </cell>
          <cell r="G18">
            <v>0.03</v>
          </cell>
        </row>
        <row r="19">
          <cell r="A19">
            <v>18</v>
          </cell>
          <cell r="F19">
            <v>3.2000000000000028E-2</v>
          </cell>
          <cell r="G19">
            <v>0.03</v>
          </cell>
        </row>
        <row r="20">
          <cell r="A20">
            <v>19</v>
          </cell>
          <cell r="F20">
            <v>3.2000000000000028E-2</v>
          </cell>
          <cell r="G20">
            <v>0.03</v>
          </cell>
        </row>
        <row r="21">
          <cell r="A21">
            <v>20</v>
          </cell>
          <cell r="F21">
            <v>3.2000000000000028E-2</v>
          </cell>
          <cell r="G21">
            <v>0.03</v>
          </cell>
        </row>
        <row r="22">
          <cell r="A22">
            <v>21</v>
          </cell>
          <cell r="F22">
            <v>3.2000000000000028E-2</v>
          </cell>
          <cell r="G22">
            <v>0.03</v>
          </cell>
        </row>
        <row r="23">
          <cell r="A23">
            <v>22</v>
          </cell>
          <cell r="F23">
            <v>3.2000000000000028E-2</v>
          </cell>
          <cell r="G23">
            <v>0.03</v>
          </cell>
        </row>
        <row r="24">
          <cell r="A24">
            <v>23</v>
          </cell>
          <cell r="F24">
            <v>3.2000000000000028E-2</v>
          </cell>
          <cell r="G24">
            <v>0.03</v>
          </cell>
        </row>
        <row r="25">
          <cell r="A25">
            <v>24</v>
          </cell>
          <cell r="F25">
            <v>6.4999999999999947E-2</v>
          </cell>
          <cell r="G25">
            <v>0.06</v>
          </cell>
        </row>
        <row r="26">
          <cell r="A26">
            <v>25</v>
          </cell>
          <cell r="F26">
            <v>6.4999999999999947E-2</v>
          </cell>
          <cell r="G26">
            <v>0.06</v>
          </cell>
        </row>
        <row r="27">
          <cell r="A27">
            <v>26</v>
          </cell>
          <cell r="F27">
            <v>6.4999999999999947E-2</v>
          </cell>
          <cell r="G27">
            <v>0.06</v>
          </cell>
        </row>
        <row r="28">
          <cell r="A28">
            <v>27</v>
          </cell>
          <cell r="F28">
            <v>6.4999999999999947E-2</v>
          </cell>
          <cell r="G28">
            <v>0.06</v>
          </cell>
        </row>
        <row r="29">
          <cell r="A29">
            <v>28</v>
          </cell>
          <cell r="F29">
            <v>6.4999999999999947E-2</v>
          </cell>
          <cell r="G29">
            <v>0.06</v>
          </cell>
        </row>
        <row r="30">
          <cell r="A30">
            <v>29</v>
          </cell>
          <cell r="F30">
            <v>6.4999999999999947E-2</v>
          </cell>
          <cell r="G30">
            <v>0.06</v>
          </cell>
        </row>
        <row r="31">
          <cell r="A31">
            <v>30</v>
          </cell>
          <cell r="F31">
            <v>6.4999999999999947E-2</v>
          </cell>
          <cell r="G31">
            <v>0.06</v>
          </cell>
        </row>
        <row r="32">
          <cell r="A32">
            <v>31</v>
          </cell>
          <cell r="F32">
            <v>6.4999999999999947E-2</v>
          </cell>
          <cell r="G32">
            <v>0.06</v>
          </cell>
        </row>
        <row r="33">
          <cell r="A33">
            <v>32</v>
          </cell>
          <cell r="F33">
            <v>6.4999999999999947E-2</v>
          </cell>
          <cell r="G33">
            <v>0.06</v>
          </cell>
        </row>
        <row r="34">
          <cell r="A34">
            <v>33</v>
          </cell>
          <cell r="F34">
            <v>6.4999999999999947E-2</v>
          </cell>
          <cell r="G34">
            <v>0.06</v>
          </cell>
        </row>
        <row r="35">
          <cell r="A35">
            <v>34</v>
          </cell>
          <cell r="F35">
            <v>6.4999999999999947E-2</v>
          </cell>
          <cell r="G35">
            <v>0.06</v>
          </cell>
        </row>
        <row r="36">
          <cell r="A36">
            <v>35</v>
          </cell>
          <cell r="F36">
            <v>0.10899999999999999</v>
          </cell>
          <cell r="G36">
            <v>0.1</v>
          </cell>
        </row>
        <row r="37">
          <cell r="A37">
            <v>36</v>
          </cell>
          <cell r="F37">
            <v>0.10899999999999999</v>
          </cell>
          <cell r="G3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workbookViewId="0"/>
  </sheetViews>
  <sheetFormatPr defaultRowHeight="14.5"/>
  <cols>
    <col min="2" max="2" width="48.26953125" bestFit="1" customWidth="1"/>
    <col min="3" max="3" width="0" hidden="1" customWidth="1"/>
    <col min="6" max="6" width="34.453125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2" t="s">
        <v>111</v>
      </c>
      <c r="H1" s="2" t="s">
        <v>112</v>
      </c>
      <c r="I1" s="2" t="s">
        <v>113</v>
      </c>
      <c r="J1" s="2" t="s">
        <v>114</v>
      </c>
      <c r="K1" s="2" t="s">
        <v>115</v>
      </c>
      <c r="L1" s="2" t="s">
        <v>116</v>
      </c>
      <c r="M1" s="2" t="s">
        <v>117</v>
      </c>
      <c r="N1" s="2" t="s">
        <v>118</v>
      </c>
      <c r="O1" s="2" t="s">
        <v>119</v>
      </c>
      <c r="P1" s="2" t="s">
        <v>120</v>
      </c>
      <c r="Q1" s="2" t="s">
        <v>121</v>
      </c>
      <c r="R1" s="2" t="s">
        <v>122</v>
      </c>
      <c r="S1" s="2" t="s">
        <v>181</v>
      </c>
    </row>
    <row r="2" spans="1:19">
      <c r="A2" s="1"/>
      <c r="B2" s="1"/>
      <c r="C2" s="1"/>
      <c r="D2" s="1"/>
      <c r="E2" s="1"/>
      <c r="F2" s="1"/>
      <c r="G2" s="3">
        <v>3</v>
      </c>
      <c r="H2" s="3">
        <v>2.5</v>
      </c>
      <c r="I2" s="3">
        <v>2</v>
      </c>
      <c r="J2" s="3">
        <v>2</v>
      </c>
      <c r="K2" s="3">
        <v>2.5</v>
      </c>
      <c r="L2" s="3">
        <v>1</v>
      </c>
      <c r="M2" s="3">
        <v>1</v>
      </c>
      <c r="N2" s="3">
        <v>1</v>
      </c>
      <c r="O2" s="3">
        <v>1</v>
      </c>
      <c r="P2" s="3">
        <v>2</v>
      </c>
      <c r="Q2" s="3">
        <v>2</v>
      </c>
      <c r="R2" s="8">
        <f>SUM(G2:Q2)</f>
        <v>20</v>
      </c>
    </row>
    <row r="3" spans="1:19">
      <c r="A3">
        <v>61104</v>
      </c>
      <c r="B3" t="s">
        <v>5</v>
      </c>
      <c r="C3" t="s">
        <v>6</v>
      </c>
      <c r="D3" t="s">
        <v>7</v>
      </c>
      <c r="F3" t="s">
        <v>8</v>
      </c>
      <c r="G3">
        <v>2.25</v>
      </c>
      <c r="H3">
        <v>2.5</v>
      </c>
      <c r="I3">
        <v>1</v>
      </c>
      <c r="J3">
        <v>0.5</v>
      </c>
      <c r="K3">
        <v>0</v>
      </c>
      <c r="L3">
        <v>-0.25</v>
      </c>
      <c r="M3">
        <v>1</v>
      </c>
      <c r="N3">
        <v>1</v>
      </c>
      <c r="O3">
        <v>1</v>
      </c>
      <c r="P3">
        <v>1.75</v>
      </c>
      <c r="Q3">
        <v>1.75</v>
      </c>
      <c r="R3" s="8">
        <f t="shared" ref="R3:R66" si="0">SUM(G3:Q3)</f>
        <v>12.5</v>
      </c>
      <c r="S3" s="4">
        <f t="shared" ref="S3:S66" si="1">ROUND(R3,0)</f>
        <v>13</v>
      </c>
    </row>
    <row r="4" spans="1:19">
      <c r="A4">
        <v>61099</v>
      </c>
      <c r="B4" t="s">
        <v>10</v>
      </c>
      <c r="C4" t="s">
        <v>11</v>
      </c>
      <c r="D4" t="s">
        <v>12</v>
      </c>
      <c r="F4" t="s">
        <v>8</v>
      </c>
      <c r="G4">
        <v>2.875</v>
      </c>
      <c r="H4">
        <v>2.5</v>
      </c>
      <c r="I4">
        <v>2</v>
      </c>
      <c r="J4">
        <v>2</v>
      </c>
      <c r="K4">
        <v>2.5</v>
      </c>
      <c r="L4">
        <v>1</v>
      </c>
      <c r="M4">
        <v>1</v>
      </c>
      <c r="N4">
        <v>1</v>
      </c>
      <c r="O4">
        <v>-0.25</v>
      </c>
      <c r="P4">
        <v>2</v>
      </c>
      <c r="Q4">
        <v>1.5</v>
      </c>
      <c r="R4" s="8">
        <f t="shared" si="0"/>
        <v>18.125</v>
      </c>
      <c r="S4" s="4">
        <f t="shared" si="1"/>
        <v>18</v>
      </c>
    </row>
    <row r="5" spans="1:19">
      <c r="A5">
        <v>60389</v>
      </c>
      <c r="B5" t="s">
        <v>13</v>
      </c>
      <c r="C5" t="s">
        <v>11</v>
      </c>
      <c r="D5" t="s">
        <v>7</v>
      </c>
      <c r="F5" t="s">
        <v>8</v>
      </c>
      <c r="G5">
        <v>3</v>
      </c>
      <c r="H5">
        <v>2.5</v>
      </c>
      <c r="I5">
        <v>2</v>
      </c>
      <c r="J5">
        <v>1.75</v>
      </c>
      <c r="K5">
        <v>1.75</v>
      </c>
      <c r="L5">
        <v>1</v>
      </c>
      <c r="M5">
        <v>-0.25</v>
      </c>
      <c r="N5">
        <v>-0.25</v>
      </c>
      <c r="O5">
        <v>1</v>
      </c>
      <c r="P5">
        <v>2</v>
      </c>
      <c r="Q5">
        <v>0</v>
      </c>
      <c r="R5" s="8">
        <f t="shared" si="0"/>
        <v>14.5</v>
      </c>
      <c r="S5" s="4">
        <f t="shared" si="1"/>
        <v>15</v>
      </c>
    </row>
    <row r="6" spans="1:19">
      <c r="A6">
        <v>55362</v>
      </c>
      <c r="B6" t="s">
        <v>14</v>
      </c>
      <c r="C6" t="s">
        <v>6</v>
      </c>
      <c r="D6" t="s">
        <v>7</v>
      </c>
      <c r="F6" t="s">
        <v>8</v>
      </c>
      <c r="G6">
        <v>3</v>
      </c>
      <c r="H6">
        <v>2.25</v>
      </c>
      <c r="I6">
        <v>2</v>
      </c>
      <c r="J6">
        <v>2</v>
      </c>
      <c r="K6">
        <v>2.5</v>
      </c>
      <c r="L6">
        <v>1</v>
      </c>
      <c r="M6">
        <v>1</v>
      </c>
      <c r="N6">
        <v>1</v>
      </c>
      <c r="O6">
        <v>1</v>
      </c>
      <c r="P6">
        <v>1.75</v>
      </c>
      <c r="Q6">
        <v>1.75</v>
      </c>
      <c r="R6" s="8">
        <f t="shared" si="0"/>
        <v>19.25</v>
      </c>
      <c r="S6" s="4">
        <f t="shared" si="1"/>
        <v>19</v>
      </c>
    </row>
    <row r="7" spans="1:19">
      <c r="A7">
        <v>60576</v>
      </c>
      <c r="B7" t="s">
        <v>15</v>
      </c>
      <c r="C7" t="s">
        <v>11</v>
      </c>
      <c r="D7" t="s">
        <v>12</v>
      </c>
      <c r="F7" t="s">
        <v>8</v>
      </c>
      <c r="G7">
        <v>3</v>
      </c>
      <c r="H7">
        <v>2.5</v>
      </c>
      <c r="I7">
        <v>2</v>
      </c>
      <c r="J7">
        <v>1.875</v>
      </c>
      <c r="K7">
        <v>2.5</v>
      </c>
      <c r="L7">
        <v>1</v>
      </c>
      <c r="M7">
        <v>1</v>
      </c>
      <c r="N7">
        <v>1</v>
      </c>
      <c r="O7">
        <v>1</v>
      </c>
      <c r="P7">
        <v>1.875</v>
      </c>
      <c r="Q7">
        <v>2</v>
      </c>
      <c r="R7" s="8">
        <f t="shared" si="0"/>
        <v>19.75</v>
      </c>
      <c r="S7" s="4">
        <f t="shared" si="1"/>
        <v>20</v>
      </c>
    </row>
    <row r="8" spans="1:19">
      <c r="A8">
        <v>55848</v>
      </c>
      <c r="B8" t="s">
        <v>16</v>
      </c>
      <c r="C8" t="s">
        <v>11</v>
      </c>
      <c r="D8" t="s">
        <v>12</v>
      </c>
      <c r="F8" t="s">
        <v>8</v>
      </c>
      <c r="G8">
        <v>3</v>
      </c>
      <c r="H8">
        <v>2.5</v>
      </c>
      <c r="I8">
        <v>2</v>
      </c>
      <c r="K8">
        <v>2.5</v>
      </c>
      <c r="L8">
        <v>1</v>
      </c>
      <c r="M8">
        <v>1</v>
      </c>
      <c r="N8">
        <v>1</v>
      </c>
      <c r="O8">
        <v>-0.25</v>
      </c>
      <c r="P8">
        <v>1.875</v>
      </c>
      <c r="Q8">
        <v>1.875</v>
      </c>
      <c r="R8" s="8">
        <f t="shared" si="0"/>
        <v>16.5</v>
      </c>
      <c r="S8" s="4">
        <f t="shared" si="1"/>
        <v>17</v>
      </c>
    </row>
    <row r="9" spans="1:19">
      <c r="A9">
        <v>58658</v>
      </c>
      <c r="B9" t="s">
        <v>17</v>
      </c>
      <c r="C9" t="s">
        <v>6</v>
      </c>
      <c r="D9" t="s">
        <v>9</v>
      </c>
      <c r="F9" t="s">
        <v>18</v>
      </c>
      <c r="K9">
        <v>0</v>
      </c>
      <c r="L9">
        <v>-0.25</v>
      </c>
      <c r="M9">
        <v>1</v>
      </c>
      <c r="N9">
        <v>1</v>
      </c>
      <c r="O9">
        <v>-0.25</v>
      </c>
      <c r="P9">
        <v>1.8759999999999999</v>
      </c>
      <c r="Q9">
        <v>1.75</v>
      </c>
      <c r="R9" s="8">
        <f t="shared" si="0"/>
        <v>5.1259999999999994</v>
      </c>
      <c r="S9" s="4">
        <f t="shared" si="1"/>
        <v>5</v>
      </c>
    </row>
    <row r="10" spans="1:19">
      <c r="A10">
        <v>61090</v>
      </c>
      <c r="B10" t="s">
        <v>19</v>
      </c>
      <c r="C10" t="s">
        <v>6</v>
      </c>
      <c r="D10" t="s">
        <v>7</v>
      </c>
      <c r="F10" t="s">
        <v>8</v>
      </c>
      <c r="G10">
        <v>3</v>
      </c>
      <c r="H10">
        <v>2.5</v>
      </c>
      <c r="I10">
        <v>1.875</v>
      </c>
      <c r="J10">
        <v>0</v>
      </c>
      <c r="K10">
        <v>2.5</v>
      </c>
      <c r="L10">
        <v>1</v>
      </c>
      <c r="M10">
        <v>1</v>
      </c>
      <c r="N10">
        <v>1</v>
      </c>
      <c r="O10">
        <v>1</v>
      </c>
      <c r="P10">
        <v>0.5</v>
      </c>
      <c r="Q10">
        <v>1.875</v>
      </c>
      <c r="R10" s="8">
        <f t="shared" si="0"/>
        <v>16.25</v>
      </c>
      <c r="S10" s="4">
        <f t="shared" si="1"/>
        <v>16</v>
      </c>
    </row>
    <row r="11" spans="1:19">
      <c r="A11">
        <v>55470</v>
      </c>
      <c r="B11" t="s">
        <v>20</v>
      </c>
      <c r="C11" t="s">
        <v>11</v>
      </c>
      <c r="D11" t="s">
        <v>12</v>
      </c>
      <c r="F11" t="s">
        <v>8</v>
      </c>
      <c r="G11">
        <v>2.75</v>
      </c>
      <c r="H11">
        <v>2.375</v>
      </c>
      <c r="I11">
        <v>2</v>
      </c>
      <c r="J11">
        <v>0</v>
      </c>
      <c r="K11">
        <v>0</v>
      </c>
      <c r="L11">
        <v>-0.25</v>
      </c>
      <c r="M11">
        <v>1</v>
      </c>
      <c r="N11">
        <v>-0.25</v>
      </c>
      <c r="O11">
        <v>-0.25</v>
      </c>
      <c r="P11">
        <v>1.5</v>
      </c>
      <c r="Q11">
        <v>1.5</v>
      </c>
      <c r="R11" s="8">
        <f t="shared" si="0"/>
        <v>10.375</v>
      </c>
      <c r="S11" s="4">
        <f t="shared" si="1"/>
        <v>10</v>
      </c>
    </row>
    <row r="12" spans="1:19">
      <c r="A12">
        <v>53617</v>
      </c>
      <c r="B12" t="s">
        <v>21</v>
      </c>
      <c r="C12" t="s">
        <v>11</v>
      </c>
      <c r="D12" t="s">
        <v>22</v>
      </c>
      <c r="F12" t="s">
        <v>18</v>
      </c>
      <c r="G12">
        <v>3</v>
      </c>
      <c r="H12">
        <v>2.5</v>
      </c>
      <c r="I12">
        <v>2</v>
      </c>
      <c r="J12">
        <v>1.75</v>
      </c>
      <c r="K12">
        <v>2</v>
      </c>
      <c r="L12">
        <v>1</v>
      </c>
      <c r="M12">
        <v>1</v>
      </c>
      <c r="N12">
        <v>1</v>
      </c>
      <c r="O12">
        <v>1</v>
      </c>
      <c r="P12">
        <v>1.875</v>
      </c>
      <c r="Q12">
        <v>2</v>
      </c>
      <c r="R12" s="8">
        <f t="shared" si="0"/>
        <v>19.125</v>
      </c>
      <c r="S12" s="4">
        <f t="shared" si="1"/>
        <v>19</v>
      </c>
    </row>
    <row r="13" spans="1:19">
      <c r="A13">
        <v>55538</v>
      </c>
      <c r="B13" t="s">
        <v>23</v>
      </c>
      <c r="C13" t="s">
        <v>6</v>
      </c>
      <c r="D13" t="s">
        <v>7</v>
      </c>
      <c r="F13" t="s">
        <v>8</v>
      </c>
      <c r="G13">
        <v>3</v>
      </c>
      <c r="H13">
        <v>2.5</v>
      </c>
      <c r="I13">
        <v>2</v>
      </c>
      <c r="J13">
        <v>2</v>
      </c>
      <c r="K13">
        <v>2.5</v>
      </c>
      <c r="L13">
        <v>1</v>
      </c>
      <c r="M13">
        <v>1</v>
      </c>
      <c r="N13">
        <v>1</v>
      </c>
      <c r="O13">
        <v>1</v>
      </c>
      <c r="P13">
        <v>1.75</v>
      </c>
      <c r="Q13">
        <v>1.75</v>
      </c>
      <c r="R13" s="8">
        <f t="shared" si="0"/>
        <v>19.5</v>
      </c>
      <c r="S13" s="4">
        <f t="shared" si="1"/>
        <v>20</v>
      </c>
    </row>
    <row r="14" spans="1:19">
      <c r="A14">
        <v>60398</v>
      </c>
      <c r="B14" t="s">
        <v>24</v>
      </c>
      <c r="C14" t="s">
        <v>6</v>
      </c>
      <c r="D14" t="s">
        <v>12</v>
      </c>
      <c r="F14" t="s">
        <v>8</v>
      </c>
      <c r="G14">
        <v>2.25</v>
      </c>
      <c r="H14">
        <v>0.875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  <c r="O14">
        <v>1</v>
      </c>
      <c r="P14">
        <v>1.375</v>
      </c>
      <c r="Q14">
        <v>1</v>
      </c>
      <c r="R14" s="8">
        <f t="shared" si="0"/>
        <v>9.5</v>
      </c>
      <c r="S14" s="4">
        <f t="shared" si="1"/>
        <v>10</v>
      </c>
    </row>
    <row r="15" spans="1:19">
      <c r="A15">
        <v>60467</v>
      </c>
      <c r="B15" t="s">
        <v>25</v>
      </c>
      <c r="C15" t="s">
        <v>6</v>
      </c>
      <c r="D15" t="s">
        <v>7</v>
      </c>
      <c r="F15" t="s">
        <v>8</v>
      </c>
      <c r="G15">
        <v>3</v>
      </c>
      <c r="H15">
        <v>2.5</v>
      </c>
      <c r="I15">
        <v>2</v>
      </c>
      <c r="J15">
        <v>1.75</v>
      </c>
      <c r="K15">
        <v>1.75</v>
      </c>
      <c r="L15">
        <v>1</v>
      </c>
      <c r="M15">
        <v>1</v>
      </c>
      <c r="N15">
        <v>1</v>
      </c>
      <c r="O15">
        <v>-0.25</v>
      </c>
      <c r="P15">
        <v>1.875</v>
      </c>
      <c r="Q15">
        <v>1.25</v>
      </c>
      <c r="R15" s="8">
        <f t="shared" si="0"/>
        <v>16.875</v>
      </c>
      <c r="S15" s="4">
        <f t="shared" si="1"/>
        <v>17</v>
      </c>
    </row>
    <row r="16" spans="1:19">
      <c r="A16">
        <v>55511</v>
      </c>
      <c r="B16" t="s">
        <v>26</v>
      </c>
      <c r="C16" t="s">
        <v>6</v>
      </c>
      <c r="D16" t="s">
        <v>7</v>
      </c>
      <c r="F16" t="s">
        <v>8</v>
      </c>
      <c r="G16">
        <v>3</v>
      </c>
      <c r="H16">
        <v>2.5</v>
      </c>
      <c r="I16">
        <v>2</v>
      </c>
      <c r="J16">
        <v>0</v>
      </c>
      <c r="K16">
        <v>0</v>
      </c>
      <c r="L16">
        <v>1</v>
      </c>
      <c r="M16">
        <v>1</v>
      </c>
      <c r="N16">
        <v>1</v>
      </c>
      <c r="O16">
        <v>1</v>
      </c>
      <c r="P16">
        <v>1.625</v>
      </c>
      <c r="Q16">
        <v>1.75</v>
      </c>
      <c r="R16" s="8">
        <f t="shared" si="0"/>
        <v>14.875</v>
      </c>
      <c r="S16" s="4">
        <f t="shared" si="1"/>
        <v>15</v>
      </c>
    </row>
    <row r="17" spans="1:19">
      <c r="A17">
        <v>60474</v>
      </c>
      <c r="B17" t="s">
        <v>27</v>
      </c>
      <c r="C17" t="s">
        <v>6</v>
      </c>
      <c r="D17" t="s">
        <v>7</v>
      </c>
      <c r="F17" t="s">
        <v>8</v>
      </c>
      <c r="G17">
        <v>2.875</v>
      </c>
      <c r="H17">
        <v>2.375</v>
      </c>
      <c r="I17">
        <v>2</v>
      </c>
      <c r="J17">
        <v>0.25</v>
      </c>
      <c r="K17">
        <v>2.375</v>
      </c>
      <c r="L17">
        <v>1</v>
      </c>
      <c r="M17">
        <v>1</v>
      </c>
      <c r="N17">
        <v>1</v>
      </c>
      <c r="O17">
        <v>-0.25</v>
      </c>
      <c r="P17">
        <v>1.5</v>
      </c>
      <c r="Q17">
        <v>1.875</v>
      </c>
      <c r="R17" s="8">
        <f t="shared" si="0"/>
        <v>16</v>
      </c>
      <c r="S17" s="4">
        <f t="shared" si="1"/>
        <v>16</v>
      </c>
    </row>
    <row r="18" spans="1:19">
      <c r="A18">
        <v>62256</v>
      </c>
      <c r="B18" t="s">
        <v>28</v>
      </c>
      <c r="C18" t="s">
        <v>6</v>
      </c>
      <c r="D18" t="s">
        <v>9</v>
      </c>
      <c r="F18" t="s">
        <v>29</v>
      </c>
      <c r="G18">
        <v>1.5</v>
      </c>
      <c r="H18">
        <v>2.5</v>
      </c>
      <c r="I18">
        <v>2</v>
      </c>
      <c r="J18">
        <v>1.875</v>
      </c>
      <c r="K18">
        <v>0.25</v>
      </c>
      <c r="L18">
        <v>1</v>
      </c>
      <c r="M18">
        <v>1</v>
      </c>
      <c r="N18">
        <v>1</v>
      </c>
      <c r="O18">
        <v>0</v>
      </c>
      <c r="P18">
        <v>1.75</v>
      </c>
      <c r="Q18">
        <v>1.75</v>
      </c>
      <c r="R18" s="8">
        <f t="shared" si="0"/>
        <v>14.625</v>
      </c>
      <c r="S18" s="4">
        <f t="shared" si="1"/>
        <v>15</v>
      </c>
    </row>
    <row r="19" spans="1:19">
      <c r="A19">
        <v>60514</v>
      </c>
      <c r="B19" t="s">
        <v>30</v>
      </c>
      <c r="C19" t="s">
        <v>11</v>
      </c>
      <c r="D19" t="s">
        <v>12</v>
      </c>
      <c r="F19" t="s">
        <v>8</v>
      </c>
      <c r="G19">
        <v>2.7850000000000001</v>
      </c>
      <c r="H19">
        <v>1.875</v>
      </c>
      <c r="I19">
        <v>1</v>
      </c>
      <c r="L19">
        <v>-0.25</v>
      </c>
      <c r="M19">
        <v>1</v>
      </c>
      <c r="N19">
        <v>-0.25</v>
      </c>
      <c r="O19">
        <v>-0.25</v>
      </c>
      <c r="P19">
        <v>1.75</v>
      </c>
      <c r="Q19">
        <v>0</v>
      </c>
      <c r="R19" s="8">
        <f t="shared" si="0"/>
        <v>7.66</v>
      </c>
      <c r="S19" s="4">
        <f t="shared" si="1"/>
        <v>8</v>
      </c>
    </row>
    <row r="20" spans="1:19">
      <c r="A20">
        <v>53542</v>
      </c>
      <c r="B20" t="s">
        <v>31</v>
      </c>
      <c r="C20" t="s">
        <v>11</v>
      </c>
      <c r="D20" t="s">
        <v>12</v>
      </c>
      <c r="F20" t="s">
        <v>8</v>
      </c>
      <c r="G20">
        <v>3</v>
      </c>
      <c r="H20">
        <v>2.375</v>
      </c>
      <c r="I20">
        <v>2</v>
      </c>
      <c r="J20">
        <v>0</v>
      </c>
      <c r="K20">
        <v>0</v>
      </c>
      <c r="L20">
        <v>-0.25</v>
      </c>
      <c r="M20">
        <v>1</v>
      </c>
      <c r="N20">
        <v>0</v>
      </c>
      <c r="O20">
        <v>1</v>
      </c>
      <c r="P20">
        <v>1.5</v>
      </c>
      <c r="Q20">
        <v>1.75</v>
      </c>
      <c r="R20" s="8">
        <f t="shared" si="0"/>
        <v>12.375</v>
      </c>
      <c r="S20" s="4">
        <f t="shared" si="1"/>
        <v>12</v>
      </c>
    </row>
    <row r="21" spans="1:19">
      <c r="A21">
        <v>61161</v>
      </c>
      <c r="B21" t="s">
        <v>32</v>
      </c>
      <c r="C21" t="s">
        <v>6</v>
      </c>
      <c r="D21" t="s">
        <v>12</v>
      </c>
      <c r="F21" t="s">
        <v>8</v>
      </c>
      <c r="G21">
        <v>2.5</v>
      </c>
      <c r="H21">
        <v>2.125</v>
      </c>
      <c r="K21">
        <v>0.625</v>
      </c>
      <c r="L21">
        <v>-0.25</v>
      </c>
      <c r="M21">
        <v>1</v>
      </c>
      <c r="N21">
        <v>1</v>
      </c>
      <c r="O21">
        <v>1</v>
      </c>
      <c r="P21">
        <v>1.75</v>
      </c>
      <c r="Q21">
        <v>0.375</v>
      </c>
      <c r="R21" s="8">
        <f t="shared" si="0"/>
        <v>10.125</v>
      </c>
      <c r="S21" s="4">
        <f t="shared" si="1"/>
        <v>10</v>
      </c>
    </row>
    <row r="22" spans="1:19">
      <c r="A22">
        <v>60984</v>
      </c>
      <c r="B22" t="s">
        <v>33</v>
      </c>
      <c r="C22" t="s">
        <v>6</v>
      </c>
      <c r="D22" t="s">
        <v>7</v>
      </c>
      <c r="F22" t="s">
        <v>8</v>
      </c>
      <c r="G22">
        <v>3</v>
      </c>
      <c r="H22">
        <v>2.5</v>
      </c>
      <c r="I22">
        <v>0</v>
      </c>
      <c r="J22">
        <v>0</v>
      </c>
      <c r="K22">
        <v>2.375</v>
      </c>
      <c r="L22">
        <v>1</v>
      </c>
      <c r="M22">
        <v>1</v>
      </c>
      <c r="N22">
        <v>1</v>
      </c>
      <c r="O22">
        <v>1</v>
      </c>
      <c r="P22">
        <v>0</v>
      </c>
      <c r="Q22">
        <v>0</v>
      </c>
      <c r="R22" s="8">
        <f t="shared" si="0"/>
        <v>11.875</v>
      </c>
      <c r="S22" s="4">
        <f t="shared" si="1"/>
        <v>12</v>
      </c>
    </row>
    <row r="23" spans="1:19">
      <c r="A23">
        <v>60408</v>
      </c>
      <c r="B23" t="s">
        <v>34</v>
      </c>
      <c r="C23" t="s">
        <v>11</v>
      </c>
      <c r="D23" t="s">
        <v>12</v>
      </c>
      <c r="F23" t="s">
        <v>8</v>
      </c>
      <c r="G23">
        <v>2.625</v>
      </c>
      <c r="H23">
        <v>2.5</v>
      </c>
      <c r="I23">
        <v>2</v>
      </c>
      <c r="J23">
        <v>2</v>
      </c>
      <c r="K23">
        <v>1</v>
      </c>
      <c r="L23">
        <v>1</v>
      </c>
      <c r="M23">
        <v>1</v>
      </c>
      <c r="N23">
        <v>1</v>
      </c>
      <c r="O23">
        <v>1</v>
      </c>
      <c r="P23">
        <v>1.875</v>
      </c>
      <c r="Q23">
        <v>2</v>
      </c>
      <c r="R23" s="8">
        <f t="shared" si="0"/>
        <v>18</v>
      </c>
      <c r="S23" s="4">
        <f t="shared" si="1"/>
        <v>18</v>
      </c>
    </row>
    <row r="24" spans="1:19">
      <c r="A24">
        <v>58480</v>
      </c>
      <c r="B24" t="s">
        <v>35</v>
      </c>
      <c r="C24" t="s">
        <v>6</v>
      </c>
      <c r="D24" t="s">
        <v>9</v>
      </c>
      <c r="F24" t="s">
        <v>18</v>
      </c>
      <c r="G24">
        <v>3</v>
      </c>
      <c r="H24">
        <v>2.375</v>
      </c>
      <c r="I24">
        <v>0</v>
      </c>
      <c r="J24">
        <v>0</v>
      </c>
      <c r="K24">
        <v>0</v>
      </c>
      <c r="L24">
        <v>1</v>
      </c>
      <c r="M24">
        <v>1</v>
      </c>
      <c r="N24">
        <v>1</v>
      </c>
      <c r="O24">
        <v>0</v>
      </c>
      <c r="P24">
        <v>0.25</v>
      </c>
      <c r="Q24">
        <v>0.875</v>
      </c>
      <c r="R24" s="8">
        <f t="shared" si="0"/>
        <v>9.5</v>
      </c>
      <c r="S24" s="4">
        <f t="shared" si="1"/>
        <v>10</v>
      </c>
    </row>
    <row r="25" spans="1:19">
      <c r="A25">
        <v>61111</v>
      </c>
      <c r="B25" t="s">
        <v>36</v>
      </c>
      <c r="C25" t="s">
        <v>6</v>
      </c>
      <c r="D25" t="s">
        <v>7</v>
      </c>
      <c r="F25" t="s">
        <v>8</v>
      </c>
      <c r="G25">
        <v>2.625</v>
      </c>
      <c r="H25">
        <v>2.375</v>
      </c>
      <c r="I25">
        <v>0</v>
      </c>
      <c r="J25">
        <v>0</v>
      </c>
      <c r="K25">
        <v>2.375</v>
      </c>
      <c r="L25">
        <v>0</v>
      </c>
      <c r="M25">
        <v>0</v>
      </c>
      <c r="N25">
        <v>0</v>
      </c>
      <c r="O25">
        <v>0</v>
      </c>
      <c r="P25">
        <v>0.5</v>
      </c>
      <c r="Q25">
        <v>1.5</v>
      </c>
      <c r="R25" s="8">
        <f t="shared" si="0"/>
        <v>9.375</v>
      </c>
      <c r="S25" s="4">
        <f t="shared" si="1"/>
        <v>9</v>
      </c>
    </row>
    <row r="26" spans="1:19">
      <c r="A26">
        <v>52310</v>
      </c>
      <c r="B26" t="s">
        <v>37</v>
      </c>
      <c r="C26" t="s">
        <v>11</v>
      </c>
      <c r="D26" t="s">
        <v>12</v>
      </c>
      <c r="F26" t="s">
        <v>8</v>
      </c>
      <c r="G26">
        <v>2.875</v>
      </c>
      <c r="H26">
        <v>2.5</v>
      </c>
      <c r="I26">
        <v>2</v>
      </c>
      <c r="J26">
        <v>0.25</v>
      </c>
      <c r="K26">
        <v>2.375</v>
      </c>
      <c r="L26">
        <v>1</v>
      </c>
      <c r="M26">
        <v>1</v>
      </c>
      <c r="N26">
        <v>-0.25</v>
      </c>
      <c r="O26">
        <v>-0.25</v>
      </c>
      <c r="P26">
        <v>1.875</v>
      </c>
      <c r="Q26">
        <v>1.625</v>
      </c>
      <c r="R26" s="8">
        <f t="shared" si="0"/>
        <v>15</v>
      </c>
      <c r="S26" s="4">
        <f t="shared" si="1"/>
        <v>15</v>
      </c>
    </row>
    <row r="27" spans="1:19">
      <c r="A27">
        <v>61177</v>
      </c>
      <c r="B27" t="s">
        <v>38</v>
      </c>
      <c r="C27" t="s">
        <v>6</v>
      </c>
      <c r="D27" t="s">
        <v>7</v>
      </c>
      <c r="F27" t="s">
        <v>8</v>
      </c>
      <c r="G27">
        <v>2.625</v>
      </c>
      <c r="H27">
        <v>2.25</v>
      </c>
      <c r="I27">
        <v>1.875</v>
      </c>
      <c r="J27">
        <v>0.5</v>
      </c>
      <c r="K27">
        <v>0</v>
      </c>
      <c r="L27">
        <v>1</v>
      </c>
      <c r="M27">
        <v>1</v>
      </c>
      <c r="N27">
        <v>1</v>
      </c>
      <c r="O27">
        <v>1</v>
      </c>
      <c r="P27">
        <v>1.75</v>
      </c>
      <c r="Q27">
        <v>1.75</v>
      </c>
      <c r="R27" s="8">
        <f t="shared" si="0"/>
        <v>14.75</v>
      </c>
      <c r="S27" s="4">
        <f t="shared" si="1"/>
        <v>15</v>
      </c>
    </row>
    <row r="28" spans="1:19">
      <c r="A28">
        <v>55431</v>
      </c>
      <c r="B28" t="s">
        <v>39</v>
      </c>
      <c r="C28" t="s">
        <v>11</v>
      </c>
      <c r="D28" t="s">
        <v>12</v>
      </c>
      <c r="F28" t="s">
        <v>8</v>
      </c>
      <c r="G28">
        <v>3</v>
      </c>
      <c r="H28">
        <v>2.25</v>
      </c>
      <c r="I28">
        <v>2</v>
      </c>
      <c r="J28">
        <v>0</v>
      </c>
      <c r="K28">
        <v>0</v>
      </c>
      <c r="L28">
        <v>1</v>
      </c>
      <c r="M28">
        <v>1</v>
      </c>
      <c r="N28">
        <v>1</v>
      </c>
      <c r="O28">
        <v>-0.25</v>
      </c>
      <c r="P28">
        <v>2</v>
      </c>
      <c r="Q28">
        <v>2</v>
      </c>
      <c r="R28" s="8">
        <f t="shared" si="0"/>
        <v>14</v>
      </c>
      <c r="S28" s="4">
        <f t="shared" si="1"/>
        <v>14</v>
      </c>
    </row>
    <row r="29" spans="1:19">
      <c r="A29">
        <v>61339</v>
      </c>
      <c r="B29" t="s">
        <v>40</v>
      </c>
      <c r="C29" t="s">
        <v>6</v>
      </c>
      <c r="D29" t="s">
        <v>9</v>
      </c>
      <c r="F29" t="s">
        <v>29</v>
      </c>
      <c r="G29">
        <v>3</v>
      </c>
      <c r="H29">
        <v>2.5</v>
      </c>
      <c r="I29">
        <v>2</v>
      </c>
      <c r="J29">
        <v>0</v>
      </c>
      <c r="K29">
        <v>1.625</v>
      </c>
      <c r="L29">
        <v>1</v>
      </c>
      <c r="M29">
        <v>1</v>
      </c>
      <c r="N29">
        <v>1</v>
      </c>
      <c r="O29">
        <v>1</v>
      </c>
      <c r="P29">
        <v>2</v>
      </c>
      <c r="Q29">
        <v>2</v>
      </c>
      <c r="R29" s="8">
        <f t="shared" si="0"/>
        <v>17.125</v>
      </c>
      <c r="S29" s="4">
        <f t="shared" si="1"/>
        <v>17</v>
      </c>
    </row>
    <row r="30" spans="1:19">
      <c r="A30">
        <v>61260</v>
      </c>
      <c r="B30" t="s">
        <v>41</v>
      </c>
      <c r="C30" t="s">
        <v>11</v>
      </c>
      <c r="D30" t="s">
        <v>9</v>
      </c>
      <c r="F30" t="s">
        <v>29</v>
      </c>
      <c r="G30">
        <v>3</v>
      </c>
      <c r="H30">
        <v>2.5</v>
      </c>
      <c r="I30">
        <v>2</v>
      </c>
      <c r="J30">
        <v>1</v>
      </c>
      <c r="K30">
        <v>1.5</v>
      </c>
      <c r="L30">
        <v>1</v>
      </c>
      <c r="M30">
        <v>1</v>
      </c>
      <c r="N30">
        <v>1</v>
      </c>
      <c r="O30">
        <v>0</v>
      </c>
      <c r="P30">
        <v>2</v>
      </c>
      <c r="Q30">
        <v>2</v>
      </c>
      <c r="R30" s="8">
        <f t="shared" si="0"/>
        <v>17</v>
      </c>
      <c r="S30" s="4">
        <f t="shared" si="1"/>
        <v>17</v>
      </c>
    </row>
    <row r="31" spans="1:19">
      <c r="A31">
        <v>60958</v>
      </c>
      <c r="B31" t="s">
        <v>42</v>
      </c>
      <c r="C31" t="s">
        <v>6</v>
      </c>
      <c r="D31" t="s">
        <v>7</v>
      </c>
      <c r="F31" t="s">
        <v>8</v>
      </c>
      <c r="G31">
        <v>3</v>
      </c>
      <c r="H31">
        <v>2.25</v>
      </c>
      <c r="I31">
        <v>1.5</v>
      </c>
      <c r="J31">
        <v>1</v>
      </c>
      <c r="K31">
        <v>0</v>
      </c>
      <c r="L31">
        <v>1</v>
      </c>
      <c r="M31">
        <v>1</v>
      </c>
      <c r="N31">
        <v>-0.25</v>
      </c>
      <c r="O31">
        <v>1</v>
      </c>
      <c r="P31">
        <v>1</v>
      </c>
      <c r="Q31">
        <v>1.25</v>
      </c>
      <c r="R31" s="8">
        <f t="shared" si="0"/>
        <v>12.75</v>
      </c>
      <c r="S31" s="4">
        <f t="shared" si="1"/>
        <v>13</v>
      </c>
    </row>
    <row r="32" spans="1:19">
      <c r="A32">
        <v>61123</v>
      </c>
      <c r="B32" t="s">
        <v>43</v>
      </c>
      <c r="C32" t="s">
        <v>11</v>
      </c>
      <c r="D32" t="s">
        <v>12</v>
      </c>
      <c r="F32" t="s">
        <v>8</v>
      </c>
      <c r="G32">
        <v>2</v>
      </c>
      <c r="H32">
        <v>2.5</v>
      </c>
      <c r="I32">
        <v>2</v>
      </c>
      <c r="J32">
        <v>0</v>
      </c>
      <c r="K32">
        <v>0</v>
      </c>
      <c r="L32">
        <v>1</v>
      </c>
      <c r="M32">
        <v>-0.25</v>
      </c>
      <c r="N32">
        <v>1</v>
      </c>
      <c r="O32">
        <v>1</v>
      </c>
      <c r="P32">
        <v>0.625</v>
      </c>
      <c r="Q32">
        <v>1.25</v>
      </c>
      <c r="R32" s="8">
        <f t="shared" si="0"/>
        <v>11.125</v>
      </c>
      <c r="S32" s="4">
        <f t="shared" si="1"/>
        <v>11</v>
      </c>
    </row>
    <row r="33" spans="1:19">
      <c r="A33">
        <v>61159</v>
      </c>
      <c r="B33" t="s">
        <v>44</v>
      </c>
      <c r="C33" t="s">
        <v>6</v>
      </c>
      <c r="D33" t="s">
        <v>7</v>
      </c>
      <c r="F33" t="s">
        <v>8</v>
      </c>
      <c r="R33" s="8">
        <f t="shared" si="0"/>
        <v>0</v>
      </c>
      <c r="S33" s="4" t="s">
        <v>182</v>
      </c>
    </row>
    <row r="34" spans="1:19">
      <c r="A34">
        <v>61444</v>
      </c>
      <c r="B34" t="s">
        <v>45</v>
      </c>
      <c r="C34" t="s">
        <v>11</v>
      </c>
      <c r="D34" t="s">
        <v>9</v>
      </c>
      <c r="F34" t="s">
        <v>29</v>
      </c>
      <c r="G34">
        <v>2.875</v>
      </c>
      <c r="H34">
        <v>2.5</v>
      </c>
      <c r="I34">
        <v>1.75</v>
      </c>
      <c r="J34">
        <v>0</v>
      </c>
      <c r="K34">
        <v>2.5</v>
      </c>
      <c r="L34">
        <v>0</v>
      </c>
      <c r="M34">
        <v>0</v>
      </c>
      <c r="N34">
        <v>0</v>
      </c>
      <c r="O34">
        <v>0</v>
      </c>
      <c r="P34">
        <v>1.75</v>
      </c>
      <c r="Q34">
        <v>1.5</v>
      </c>
      <c r="R34" s="8">
        <f t="shared" si="0"/>
        <v>12.875</v>
      </c>
      <c r="S34" s="4">
        <f t="shared" si="1"/>
        <v>13</v>
      </c>
    </row>
    <row r="35" spans="1:19">
      <c r="A35">
        <v>60994</v>
      </c>
      <c r="B35" t="s">
        <v>46</v>
      </c>
      <c r="C35" t="s">
        <v>6</v>
      </c>
      <c r="D35" t="s">
        <v>7</v>
      </c>
      <c r="F35" t="s">
        <v>8</v>
      </c>
      <c r="G35">
        <v>3</v>
      </c>
      <c r="H35">
        <v>2.5</v>
      </c>
      <c r="I35">
        <v>2</v>
      </c>
      <c r="J35">
        <v>0</v>
      </c>
      <c r="K35">
        <v>1</v>
      </c>
      <c r="L35">
        <v>1</v>
      </c>
      <c r="M35">
        <v>1</v>
      </c>
      <c r="N35">
        <v>1</v>
      </c>
      <c r="O35">
        <v>-0.25</v>
      </c>
      <c r="P35">
        <v>1.75</v>
      </c>
      <c r="Q35">
        <v>1.75</v>
      </c>
      <c r="R35" s="8">
        <f t="shared" si="0"/>
        <v>14.75</v>
      </c>
      <c r="S35" s="4">
        <f t="shared" si="1"/>
        <v>15</v>
      </c>
    </row>
    <row r="36" spans="1:19">
      <c r="A36">
        <v>60832</v>
      </c>
      <c r="B36" t="s">
        <v>47</v>
      </c>
      <c r="C36" t="s">
        <v>6</v>
      </c>
      <c r="D36" t="s">
        <v>7</v>
      </c>
      <c r="F36" t="s">
        <v>8</v>
      </c>
      <c r="G36">
        <v>2.25</v>
      </c>
      <c r="H36">
        <v>2.5</v>
      </c>
      <c r="I36">
        <v>0</v>
      </c>
      <c r="J36">
        <v>0</v>
      </c>
      <c r="K36">
        <v>1.875</v>
      </c>
      <c r="L36">
        <v>1</v>
      </c>
      <c r="M36">
        <v>1</v>
      </c>
      <c r="N36">
        <v>1</v>
      </c>
      <c r="O36">
        <v>1</v>
      </c>
      <c r="P36">
        <v>1.75</v>
      </c>
      <c r="Q36">
        <v>1.75</v>
      </c>
      <c r="R36" s="8">
        <f t="shared" si="0"/>
        <v>14.125</v>
      </c>
      <c r="S36" s="4">
        <f t="shared" si="1"/>
        <v>14</v>
      </c>
    </row>
    <row r="37" spans="1:19">
      <c r="A37">
        <v>61174</v>
      </c>
      <c r="B37" t="s">
        <v>48</v>
      </c>
      <c r="C37" t="s">
        <v>6</v>
      </c>
      <c r="D37" t="s">
        <v>7</v>
      </c>
      <c r="F37" t="s">
        <v>8</v>
      </c>
      <c r="G37">
        <v>2.875</v>
      </c>
      <c r="H37">
        <v>0</v>
      </c>
      <c r="I37">
        <v>2</v>
      </c>
      <c r="J37">
        <v>0.5</v>
      </c>
      <c r="K37">
        <v>0.25</v>
      </c>
      <c r="L37">
        <v>-0.25</v>
      </c>
      <c r="M37">
        <v>1</v>
      </c>
      <c r="N37">
        <v>1</v>
      </c>
      <c r="O37">
        <v>1</v>
      </c>
      <c r="P37">
        <v>1.75</v>
      </c>
      <c r="Q37">
        <v>1.375</v>
      </c>
      <c r="R37" s="8">
        <f t="shared" si="0"/>
        <v>11.5</v>
      </c>
      <c r="S37" s="4">
        <f t="shared" si="1"/>
        <v>12</v>
      </c>
    </row>
    <row r="38" spans="1:19">
      <c r="A38">
        <v>61125</v>
      </c>
      <c r="B38" t="s">
        <v>49</v>
      </c>
      <c r="C38" t="s">
        <v>11</v>
      </c>
      <c r="D38" t="s">
        <v>12</v>
      </c>
      <c r="F38" t="s">
        <v>8</v>
      </c>
      <c r="G38">
        <v>3</v>
      </c>
      <c r="H38">
        <v>2.5</v>
      </c>
      <c r="I38">
        <v>2</v>
      </c>
      <c r="J38">
        <v>0.5</v>
      </c>
      <c r="K38">
        <v>2</v>
      </c>
      <c r="L38">
        <v>1</v>
      </c>
      <c r="M38">
        <v>1</v>
      </c>
      <c r="N38">
        <v>-0.25</v>
      </c>
      <c r="O38">
        <v>1</v>
      </c>
      <c r="P38">
        <v>2</v>
      </c>
      <c r="Q38">
        <v>1.375</v>
      </c>
      <c r="R38" s="8">
        <f t="shared" si="0"/>
        <v>16.125</v>
      </c>
      <c r="S38" s="4">
        <f t="shared" si="1"/>
        <v>16</v>
      </c>
    </row>
    <row r="39" spans="1:19">
      <c r="A39">
        <v>58455</v>
      </c>
      <c r="B39" t="s">
        <v>50</v>
      </c>
      <c r="C39" t="s">
        <v>11</v>
      </c>
      <c r="D39" t="s">
        <v>9</v>
      </c>
      <c r="F39" t="s">
        <v>8</v>
      </c>
      <c r="R39" s="8">
        <f t="shared" si="0"/>
        <v>0</v>
      </c>
      <c r="S39" s="4" t="s">
        <v>182</v>
      </c>
    </row>
    <row r="40" spans="1:19">
      <c r="A40">
        <v>61006</v>
      </c>
      <c r="B40" t="s">
        <v>51</v>
      </c>
      <c r="C40" t="s">
        <v>6</v>
      </c>
      <c r="D40" t="s">
        <v>7</v>
      </c>
      <c r="F40" t="s">
        <v>8</v>
      </c>
      <c r="G40">
        <v>1.75</v>
      </c>
      <c r="H40">
        <v>2.25</v>
      </c>
      <c r="I40">
        <v>2</v>
      </c>
      <c r="J40">
        <v>0</v>
      </c>
      <c r="K40" t="s">
        <v>183</v>
      </c>
      <c r="L40">
        <v>1</v>
      </c>
      <c r="M40">
        <v>1</v>
      </c>
      <c r="N40">
        <v>1</v>
      </c>
      <c r="O40">
        <v>-0.25</v>
      </c>
      <c r="P40">
        <v>1.75</v>
      </c>
      <c r="Q40">
        <v>1.375</v>
      </c>
      <c r="R40" s="8">
        <f t="shared" si="0"/>
        <v>11.875</v>
      </c>
      <c r="S40" s="4">
        <f t="shared" si="1"/>
        <v>12</v>
      </c>
    </row>
    <row r="41" spans="1:19">
      <c r="A41">
        <v>60774</v>
      </c>
      <c r="B41" t="s">
        <v>52</v>
      </c>
      <c r="C41" t="s">
        <v>6</v>
      </c>
      <c r="D41" t="s">
        <v>12</v>
      </c>
      <c r="F41" t="s">
        <v>8</v>
      </c>
      <c r="R41" s="8">
        <f t="shared" si="0"/>
        <v>0</v>
      </c>
      <c r="S41" s="4" t="s">
        <v>182</v>
      </c>
    </row>
    <row r="42" spans="1:19">
      <c r="A42">
        <v>60775</v>
      </c>
      <c r="B42" t="s">
        <v>53</v>
      </c>
      <c r="C42" t="s">
        <v>11</v>
      </c>
      <c r="D42" t="s">
        <v>12</v>
      </c>
      <c r="F42" t="s">
        <v>8</v>
      </c>
      <c r="G42">
        <v>2.5</v>
      </c>
      <c r="H42">
        <v>2.5</v>
      </c>
      <c r="I42">
        <v>2</v>
      </c>
      <c r="J42">
        <v>0</v>
      </c>
      <c r="K42">
        <v>0</v>
      </c>
      <c r="L42">
        <v>-0.25</v>
      </c>
      <c r="M42">
        <v>1</v>
      </c>
      <c r="N42">
        <v>1</v>
      </c>
      <c r="O42">
        <v>1</v>
      </c>
      <c r="P42">
        <v>1.875</v>
      </c>
      <c r="Q42">
        <v>1.5</v>
      </c>
      <c r="R42" s="8">
        <f t="shared" si="0"/>
        <v>13.125</v>
      </c>
      <c r="S42" s="4">
        <f t="shared" si="1"/>
        <v>13</v>
      </c>
    </row>
    <row r="43" spans="1:19">
      <c r="A43">
        <v>60771</v>
      </c>
      <c r="B43" t="s">
        <v>54</v>
      </c>
      <c r="C43" t="s">
        <v>6</v>
      </c>
      <c r="D43" t="s">
        <v>55</v>
      </c>
      <c r="F43" t="s">
        <v>18</v>
      </c>
      <c r="G43">
        <v>3</v>
      </c>
      <c r="H43">
        <v>2.5</v>
      </c>
      <c r="I43">
        <v>1.25</v>
      </c>
      <c r="J43">
        <v>0</v>
      </c>
      <c r="K43">
        <v>0.25</v>
      </c>
      <c r="L43">
        <v>1</v>
      </c>
      <c r="M43">
        <v>1</v>
      </c>
      <c r="N43">
        <v>1</v>
      </c>
      <c r="O43">
        <v>1</v>
      </c>
      <c r="P43">
        <v>0</v>
      </c>
      <c r="Q43">
        <v>1.75</v>
      </c>
      <c r="R43" s="8">
        <f t="shared" si="0"/>
        <v>12.75</v>
      </c>
      <c r="S43" s="4">
        <f t="shared" si="1"/>
        <v>13</v>
      </c>
    </row>
    <row r="44" spans="1:19">
      <c r="A44">
        <v>61102</v>
      </c>
      <c r="B44" t="s">
        <v>56</v>
      </c>
      <c r="C44" t="s">
        <v>6</v>
      </c>
      <c r="D44" t="s">
        <v>7</v>
      </c>
      <c r="F44" t="s">
        <v>8</v>
      </c>
      <c r="G44">
        <v>2.75</v>
      </c>
      <c r="H44">
        <v>2.25</v>
      </c>
      <c r="I44">
        <v>2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1.875</v>
      </c>
      <c r="Q44">
        <v>1.75</v>
      </c>
      <c r="R44" s="8">
        <f t="shared" si="0"/>
        <v>14.625</v>
      </c>
      <c r="S44" s="4">
        <f t="shared" si="1"/>
        <v>15</v>
      </c>
    </row>
    <row r="45" spans="1:19">
      <c r="A45">
        <v>62243</v>
      </c>
      <c r="B45" t="s">
        <v>57</v>
      </c>
      <c r="C45" t="s">
        <v>11</v>
      </c>
      <c r="D45" t="s">
        <v>9</v>
      </c>
      <c r="F45" t="s">
        <v>29</v>
      </c>
      <c r="G45">
        <v>3</v>
      </c>
      <c r="H45">
        <v>0</v>
      </c>
      <c r="I45">
        <v>1</v>
      </c>
      <c r="J45">
        <v>0</v>
      </c>
      <c r="K45">
        <v>0</v>
      </c>
      <c r="L45">
        <v>1</v>
      </c>
      <c r="M45">
        <v>1</v>
      </c>
      <c r="N45">
        <v>1</v>
      </c>
      <c r="O45">
        <v>-0.25</v>
      </c>
      <c r="P45">
        <v>1.375</v>
      </c>
      <c r="Q45">
        <v>1.375</v>
      </c>
      <c r="R45" s="8">
        <f t="shared" si="0"/>
        <v>9.5</v>
      </c>
      <c r="S45" s="4">
        <f t="shared" si="1"/>
        <v>10</v>
      </c>
    </row>
    <row r="46" spans="1:19">
      <c r="A46">
        <v>62226</v>
      </c>
      <c r="B46" t="s">
        <v>58</v>
      </c>
      <c r="C46" t="s">
        <v>6</v>
      </c>
      <c r="D46" t="s">
        <v>9</v>
      </c>
      <c r="F46" t="s">
        <v>29</v>
      </c>
      <c r="G46">
        <v>3</v>
      </c>
      <c r="H46">
        <v>2.5</v>
      </c>
      <c r="I46">
        <v>2</v>
      </c>
      <c r="J46">
        <v>2</v>
      </c>
      <c r="K46">
        <v>2.25</v>
      </c>
      <c r="L46">
        <v>1</v>
      </c>
      <c r="M46">
        <v>1</v>
      </c>
      <c r="N46">
        <v>1</v>
      </c>
      <c r="O46">
        <v>-0.25</v>
      </c>
      <c r="P46">
        <v>2</v>
      </c>
      <c r="Q46">
        <v>1.5</v>
      </c>
      <c r="R46" s="8">
        <f t="shared" si="0"/>
        <v>18</v>
      </c>
      <c r="S46" s="4">
        <f t="shared" si="1"/>
        <v>18</v>
      </c>
    </row>
    <row r="47" spans="1:19">
      <c r="A47">
        <v>55522</v>
      </c>
      <c r="B47" t="s">
        <v>59</v>
      </c>
      <c r="C47" t="s">
        <v>6</v>
      </c>
      <c r="D47" t="s">
        <v>7</v>
      </c>
      <c r="F47" t="s">
        <v>8</v>
      </c>
      <c r="G47">
        <v>3</v>
      </c>
      <c r="H47">
        <v>2.375</v>
      </c>
      <c r="I47">
        <v>2</v>
      </c>
      <c r="J47">
        <v>0</v>
      </c>
      <c r="K47">
        <v>1.875</v>
      </c>
      <c r="L47">
        <v>1</v>
      </c>
      <c r="M47">
        <v>1</v>
      </c>
      <c r="N47">
        <v>1</v>
      </c>
      <c r="O47">
        <v>1</v>
      </c>
      <c r="P47">
        <v>1.875</v>
      </c>
      <c r="Q47">
        <v>1.875</v>
      </c>
      <c r="R47" s="8">
        <f t="shared" si="0"/>
        <v>17</v>
      </c>
      <c r="S47" s="4">
        <f t="shared" si="1"/>
        <v>17</v>
      </c>
    </row>
    <row r="48" spans="1:19">
      <c r="A48">
        <v>61071</v>
      </c>
      <c r="B48" t="s">
        <v>60</v>
      </c>
      <c r="C48" t="s">
        <v>11</v>
      </c>
      <c r="D48" t="s">
        <v>12</v>
      </c>
      <c r="F48" t="s">
        <v>8</v>
      </c>
      <c r="G48">
        <v>2.875</v>
      </c>
      <c r="H48">
        <v>2.2749999999999999</v>
      </c>
      <c r="I48">
        <v>2</v>
      </c>
      <c r="J48">
        <v>0</v>
      </c>
      <c r="K48">
        <v>2.5</v>
      </c>
      <c r="L48">
        <v>1</v>
      </c>
      <c r="M48">
        <v>1</v>
      </c>
      <c r="N48">
        <v>1</v>
      </c>
      <c r="O48">
        <v>1</v>
      </c>
      <c r="P48">
        <v>1.875</v>
      </c>
      <c r="Q48">
        <v>1.5</v>
      </c>
      <c r="R48" s="8">
        <f t="shared" si="0"/>
        <v>17.024999999999999</v>
      </c>
      <c r="S48" s="4">
        <f t="shared" si="1"/>
        <v>17</v>
      </c>
    </row>
    <row r="49" spans="1:19">
      <c r="A49">
        <v>60960</v>
      </c>
      <c r="B49" t="s">
        <v>61</v>
      </c>
      <c r="C49" t="s">
        <v>11</v>
      </c>
      <c r="D49" t="s">
        <v>12</v>
      </c>
      <c r="F49" t="s">
        <v>8</v>
      </c>
      <c r="G49">
        <v>2.23</v>
      </c>
      <c r="H49">
        <v>2.5</v>
      </c>
      <c r="I49">
        <v>1.875</v>
      </c>
      <c r="J49">
        <v>0</v>
      </c>
      <c r="K49">
        <v>0</v>
      </c>
      <c r="L49">
        <v>-0.25</v>
      </c>
      <c r="M49">
        <v>1</v>
      </c>
      <c r="N49">
        <v>1</v>
      </c>
      <c r="O49">
        <v>1</v>
      </c>
      <c r="P49">
        <v>1.875</v>
      </c>
      <c r="Q49">
        <v>0.125</v>
      </c>
      <c r="R49" s="8">
        <f t="shared" si="0"/>
        <v>11.355</v>
      </c>
      <c r="S49" s="4">
        <f t="shared" si="1"/>
        <v>11</v>
      </c>
    </row>
    <row r="50" spans="1:19">
      <c r="A50">
        <v>61042</v>
      </c>
      <c r="B50" t="s">
        <v>62</v>
      </c>
      <c r="C50" t="s">
        <v>6</v>
      </c>
      <c r="D50" t="s">
        <v>7</v>
      </c>
      <c r="F50" t="s">
        <v>8</v>
      </c>
      <c r="G50">
        <v>2.875</v>
      </c>
      <c r="H50">
        <v>2.5</v>
      </c>
      <c r="I50">
        <v>2</v>
      </c>
      <c r="J50">
        <v>0</v>
      </c>
      <c r="K50">
        <v>2.5</v>
      </c>
      <c r="L50">
        <v>-0.25</v>
      </c>
      <c r="M50">
        <v>1</v>
      </c>
      <c r="N50">
        <v>1</v>
      </c>
      <c r="O50">
        <v>1</v>
      </c>
      <c r="P50">
        <v>2</v>
      </c>
      <c r="Q50">
        <v>1.875</v>
      </c>
      <c r="R50" s="8">
        <f t="shared" si="0"/>
        <v>16.5</v>
      </c>
      <c r="S50" s="4">
        <f t="shared" si="1"/>
        <v>17</v>
      </c>
    </row>
    <row r="51" spans="1:19">
      <c r="A51">
        <v>61095</v>
      </c>
      <c r="B51" t="s">
        <v>63</v>
      </c>
      <c r="C51" t="s">
        <v>11</v>
      </c>
      <c r="D51" t="s">
        <v>12</v>
      </c>
      <c r="F51" t="s">
        <v>8</v>
      </c>
      <c r="G51">
        <v>2.25</v>
      </c>
      <c r="H51">
        <v>0</v>
      </c>
      <c r="I51">
        <v>2</v>
      </c>
      <c r="J51">
        <v>0</v>
      </c>
      <c r="K51">
        <v>0</v>
      </c>
      <c r="L51">
        <v>-0.25</v>
      </c>
      <c r="M51">
        <v>1</v>
      </c>
      <c r="N51">
        <v>-0.25</v>
      </c>
      <c r="O51">
        <v>1</v>
      </c>
      <c r="P51">
        <v>1.875</v>
      </c>
      <c r="Q51">
        <v>1.875</v>
      </c>
      <c r="R51" s="8">
        <f t="shared" si="0"/>
        <v>9.5</v>
      </c>
      <c r="S51" s="4">
        <f t="shared" si="1"/>
        <v>10</v>
      </c>
    </row>
    <row r="52" spans="1:19">
      <c r="A52">
        <v>61084</v>
      </c>
      <c r="B52" t="s">
        <v>64</v>
      </c>
      <c r="C52" t="s">
        <v>6</v>
      </c>
      <c r="D52" t="s">
        <v>7</v>
      </c>
      <c r="F52" t="s">
        <v>8</v>
      </c>
      <c r="G52">
        <v>3</v>
      </c>
      <c r="H52">
        <v>2.5</v>
      </c>
      <c r="I52">
        <v>2</v>
      </c>
      <c r="J52">
        <v>2</v>
      </c>
      <c r="K52">
        <v>2.5</v>
      </c>
      <c r="L52">
        <v>1</v>
      </c>
      <c r="M52">
        <v>1</v>
      </c>
      <c r="N52">
        <v>1</v>
      </c>
      <c r="O52">
        <v>1</v>
      </c>
      <c r="P52">
        <v>1.75</v>
      </c>
      <c r="Q52">
        <v>1.375</v>
      </c>
      <c r="R52" s="8">
        <f t="shared" si="0"/>
        <v>19.125</v>
      </c>
      <c r="S52" s="4">
        <f t="shared" si="1"/>
        <v>19</v>
      </c>
    </row>
    <row r="53" spans="1:19">
      <c r="A53">
        <v>62292</v>
      </c>
      <c r="B53" t="s">
        <v>65</v>
      </c>
      <c r="C53" t="s">
        <v>11</v>
      </c>
      <c r="D53" t="s">
        <v>9</v>
      </c>
      <c r="F53" t="s">
        <v>29</v>
      </c>
      <c r="G53">
        <v>3</v>
      </c>
      <c r="H53">
        <v>2.5</v>
      </c>
      <c r="I53">
        <v>1.375</v>
      </c>
      <c r="J53">
        <v>0</v>
      </c>
      <c r="K53">
        <v>2.5</v>
      </c>
      <c r="L53">
        <v>0</v>
      </c>
      <c r="M53">
        <v>0</v>
      </c>
      <c r="N53">
        <v>0</v>
      </c>
      <c r="O53">
        <v>0</v>
      </c>
      <c r="P53">
        <v>1.875</v>
      </c>
      <c r="Q53">
        <v>1.75</v>
      </c>
      <c r="R53" s="8">
        <f t="shared" si="0"/>
        <v>13</v>
      </c>
      <c r="S53" s="4">
        <f t="shared" si="1"/>
        <v>13</v>
      </c>
    </row>
    <row r="54" spans="1:19">
      <c r="A54">
        <v>58725</v>
      </c>
      <c r="B54" t="s">
        <v>66</v>
      </c>
      <c r="C54" t="s">
        <v>11</v>
      </c>
      <c r="D54" t="s">
        <v>12</v>
      </c>
      <c r="F54" t="s">
        <v>8</v>
      </c>
      <c r="G54">
        <v>3</v>
      </c>
      <c r="H54">
        <v>2.5</v>
      </c>
      <c r="I54">
        <v>2</v>
      </c>
      <c r="J54">
        <v>0</v>
      </c>
      <c r="K54">
        <v>2.5</v>
      </c>
      <c r="L54">
        <v>1</v>
      </c>
      <c r="M54">
        <v>1</v>
      </c>
      <c r="N54">
        <v>1</v>
      </c>
      <c r="O54">
        <v>-0.25</v>
      </c>
      <c r="P54">
        <v>2</v>
      </c>
      <c r="Q54">
        <v>1.75</v>
      </c>
      <c r="R54" s="8">
        <f t="shared" si="0"/>
        <v>16.5</v>
      </c>
      <c r="S54" s="4">
        <f t="shared" si="1"/>
        <v>17</v>
      </c>
    </row>
    <row r="55" spans="1:19">
      <c r="A55">
        <v>55681</v>
      </c>
      <c r="B55" t="s">
        <v>67</v>
      </c>
      <c r="C55" t="s">
        <v>6</v>
      </c>
      <c r="D55" t="s">
        <v>7</v>
      </c>
      <c r="F55" t="s">
        <v>8</v>
      </c>
      <c r="G55">
        <v>2.125</v>
      </c>
      <c r="H55">
        <v>2.5</v>
      </c>
      <c r="I55">
        <v>2</v>
      </c>
      <c r="J55">
        <v>0.75</v>
      </c>
      <c r="K55">
        <v>2</v>
      </c>
      <c r="L55">
        <v>1</v>
      </c>
      <c r="M55">
        <v>1</v>
      </c>
      <c r="N55">
        <v>1</v>
      </c>
      <c r="O55">
        <v>1</v>
      </c>
      <c r="P55">
        <v>1.875</v>
      </c>
      <c r="Q55">
        <v>1.5</v>
      </c>
      <c r="R55" s="8">
        <f t="shared" si="0"/>
        <v>16.75</v>
      </c>
      <c r="S55" s="4">
        <f t="shared" si="1"/>
        <v>17</v>
      </c>
    </row>
    <row r="56" spans="1:19">
      <c r="A56">
        <v>55495</v>
      </c>
      <c r="B56" t="s">
        <v>68</v>
      </c>
      <c r="C56" t="s">
        <v>6</v>
      </c>
      <c r="D56" t="s">
        <v>7</v>
      </c>
      <c r="F56" t="s">
        <v>8</v>
      </c>
      <c r="G56">
        <v>3</v>
      </c>
      <c r="H56">
        <v>2.5</v>
      </c>
      <c r="I56">
        <v>1</v>
      </c>
      <c r="J56">
        <v>0</v>
      </c>
      <c r="K56">
        <v>2.5</v>
      </c>
      <c r="L56">
        <v>1</v>
      </c>
      <c r="M56">
        <v>1</v>
      </c>
      <c r="N56">
        <v>1</v>
      </c>
      <c r="O56">
        <v>1</v>
      </c>
      <c r="P56">
        <v>1.75</v>
      </c>
      <c r="Q56">
        <v>2</v>
      </c>
      <c r="R56" s="8">
        <f t="shared" si="0"/>
        <v>16.75</v>
      </c>
      <c r="S56" s="4">
        <f t="shared" si="1"/>
        <v>17</v>
      </c>
    </row>
    <row r="57" spans="1:19">
      <c r="A57">
        <v>55631</v>
      </c>
      <c r="B57" t="s">
        <v>69</v>
      </c>
      <c r="C57" t="s">
        <v>11</v>
      </c>
      <c r="D57" t="s">
        <v>12</v>
      </c>
      <c r="F57" t="s">
        <v>8</v>
      </c>
      <c r="G57">
        <v>2.75</v>
      </c>
      <c r="H57">
        <v>2.375</v>
      </c>
      <c r="I57">
        <v>2</v>
      </c>
      <c r="J57">
        <v>2</v>
      </c>
      <c r="K57">
        <v>1.75</v>
      </c>
      <c r="L57">
        <v>1</v>
      </c>
      <c r="M57">
        <v>1</v>
      </c>
      <c r="N57">
        <v>1</v>
      </c>
      <c r="O57">
        <v>1</v>
      </c>
      <c r="P57">
        <v>1.875</v>
      </c>
      <c r="Q57">
        <v>1.5</v>
      </c>
      <c r="R57" s="8">
        <f t="shared" si="0"/>
        <v>18.25</v>
      </c>
      <c r="S57" s="4">
        <f t="shared" si="1"/>
        <v>18</v>
      </c>
    </row>
    <row r="58" spans="1:19">
      <c r="A58">
        <v>60816</v>
      </c>
      <c r="B58" t="s">
        <v>70</v>
      </c>
      <c r="C58" t="s">
        <v>11</v>
      </c>
      <c r="D58" t="s">
        <v>55</v>
      </c>
      <c r="F58" t="s">
        <v>18</v>
      </c>
      <c r="G58">
        <v>3</v>
      </c>
      <c r="H58">
        <v>2.5</v>
      </c>
      <c r="I58">
        <v>0</v>
      </c>
      <c r="J58">
        <v>0</v>
      </c>
      <c r="K58">
        <v>2.25</v>
      </c>
      <c r="L58">
        <v>1</v>
      </c>
      <c r="M58">
        <v>1</v>
      </c>
      <c r="N58">
        <v>1</v>
      </c>
      <c r="O58">
        <v>1</v>
      </c>
      <c r="P58">
        <v>1.75</v>
      </c>
      <c r="Q58">
        <v>1.75</v>
      </c>
      <c r="R58" s="8">
        <f t="shared" si="0"/>
        <v>15.25</v>
      </c>
      <c r="S58" s="4">
        <f t="shared" si="1"/>
        <v>15</v>
      </c>
    </row>
    <row r="59" spans="1:19">
      <c r="A59">
        <v>61116</v>
      </c>
      <c r="B59" t="s">
        <v>71</v>
      </c>
      <c r="C59" t="s">
        <v>6</v>
      </c>
      <c r="D59" t="s">
        <v>7</v>
      </c>
      <c r="F59" t="s">
        <v>8</v>
      </c>
      <c r="G59">
        <v>2.75</v>
      </c>
      <c r="H59">
        <v>2.25</v>
      </c>
      <c r="I59">
        <v>2</v>
      </c>
      <c r="J59">
        <v>0</v>
      </c>
      <c r="K59">
        <v>2.5</v>
      </c>
      <c r="L59">
        <v>-0.25</v>
      </c>
      <c r="M59">
        <v>1</v>
      </c>
      <c r="N59">
        <v>-0.25</v>
      </c>
      <c r="O59">
        <v>-0.25</v>
      </c>
      <c r="P59">
        <v>1.75</v>
      </c>
      <c r="Q59">
        <v>1.625</v>
      </c>
      <c r="R59" s="8">
        <f t="shared" si="0"/>
        <v>13.125</v>
      </c>
      <c r="S59" s="4">
        <f t="shared" si="1"/>
        <v>13</v>
      </c>
    </row>
    <row r="60" spans="1:19">
      <c r="A60">
        <v>60562</v>
      </c>
      <c r="B60" t="s">
        <v>72</v>
      </c>
      <c r="C60" t="s">
        <v>6</v>
      </c>
      <c r="D60" t="s">
        <v>22</v>
      </c>
      <c r="F60" t="s">
        <v>18</v>
      </c>
      <c r="G60">
        <v>2.875</v>
      </c>
      <c r="H60">
        <v>2.5</v>
      </c>
      <c r="I60">
        <v>0</v>
      </c>
      <c r="J60">
        <v>1.75</v>
      </c>
      <c r="K60">
        <v>2.25</v>
      </c>
      <c r="L60">
        <v>1</v>
      </c>
      <c r="M60">
        <v>1</v>
      </c>
      <c r="N60">
        <v>1</v>
      </c>
      <c r="O60">
        <v>-0.25</v>
      </c>
      <c r="P60">
        <v>0.625</v>
      </c>
      <c r="Q60">
        <v>1.5</v>
      </c>
      <c r="R60" s="8">
        <f t="shared" si="0"/>
        <v>14.25</v>
      </c>
      <c r="S60" s="4">
        <f t="shared" si="1"/>
        <v>14</v>
      </c>
    </row>
    <row r="61" spans="1:19">
      <c r="A61">
        <v>54123</v>
      </c>
      <c r="B61" t="s">
        <v>73</v>
      </c>
      <c r="C61" t="s">
        <v>6</v>
      </c>
      <c r="D61" t="s">
        <v>22</v>
      </c>
      <c r="F61" t="s">
        <v>18</v>
      </c>
      <c r="G61">
        <v>2.875</v>
      </c>
      <c r="H61">
        <v>2.375</v>
      </c>
      <c r="I61">
        <v>2</v>
      </c>
      <c r="J61">
        <v>0.25</v>
      </c>
      <c r="K61">
        <v>0</v>
      </c>
      <c r="L61">
        <v>-0.25</v>
      </c>
      <c r="M61">
        <v>-0.25</v>
      </c>
      <c r="N61">
        <v>-0.25</v>
      </c>
      <c r="O61">
        <v>1</v>
      </c>
      <c r="P61">
        <v>1.75</v>
      </c>
      <c r="Q61">
        <v>1.75</v>
      </c>
      <c r="R61" s="8">
        <f t="shared" si="0"/>
        <v>11.25</v>
      </c>
      <c r="S61" s="4">
        <f t="shared" si="1"/>
        <v>11</v>
      </c>
    </row>
    <row r="62" spans="1:19">
      <c r="A62">
        <v>55378</v>
      </c>
      <c r="B62" t="s">
        <v>74</v>
      </c>
      <c r="C62" t="s">
        <v>6</v>
      </c>
      <c r="D62" t="s">
        <v>7</v>
      </c>
      <c r="F62" t="s">
        <v>8</v>
      </c>
      <c r="G62">
        <v>3</v>
      </c>
      <c r="H62">
        <v>2.5</v>
      </c>
      <c r="I62">
        <v>2</v>
      </c>
      <c r="J62">
        <v>0.25</v>
      </c>
      <c r="K62">
        <v>2.5</v>
      </c>
      <c r="L62">
        <v>-0.25</v>
      </c>
      <c r="M62">
        <v>1</v>
      </c>
      <c r="N62">
        <v>1</v>
      </c>
      <c r="O62">
        <v>1</v>
      </c>
      <c r="P62">
        <v>1.875</v>
      </c>
      <c r="Q62">
        <v>2</v>
      </c>
      <c r="R62" s="8">
        <f t="shared" si="0"/>
        <v>16.875</v>
      </c>
      <c r="S62" s="4">
        <f t="shared" si="1"/>
        <v>17</v>
      </c>
    </row>
    <row r="63" spans="1:19">
      <c r="A63">
        <v>61109</v>
      </c>
      <c r="B63" t="s">
        <v>75</v>
      </c>
      <c r="C63" t="s">
        <v>6</v>
      </c>
      <c r="D63" t="s">
        <v>7</v>
      </c>
      <c r="F63" t="s">
        <v>8</v>
      </c>
      <c r="G63">
        <v>2.5</v>
      </c>
      <c r="H63">
        <v>2.375</v>
      </c>
      <c r="I63">
        <v>3</v>
      </c>
      <c r="J63">
        <v>1.75</v>
      </c>
      <c r="K63">
        <v>2.5</v>
      </c>
      <c r="L63">
        <v>1</v>
      </c>
      <c r="M63">
        <v>1</v>
      </c>
      <c r="N63">
        <v>1</v>
      </c>
      <c r="O63">
        <v>1</v>
      </c>
      <c r="P63">
        <v>1.875</v>
      </c>
      <c r="Q63">
        <v>1.5</v>
      </c>
      <c r="R63" s="8">
        <f t="shared" si="0"/>
        <v>19.5</v>
      </c>
      <c r="S63" s="4">
        <f t="shared" si="1"/>
        <v>20</v>
      </c>
    </row>
    <row r="64" spans="1:19">
      <c r="A64">
        <v>61073</v>
      </c>
      <c r="B64" t="s">
        <v>76</v>
      </c>
      <c r="C64" t="s">
        <v>11</v>
      </c>
      <c r="D64" t="s">
        <v>12</v>
      </c>
      <c r="F64" t="s">
        <v>8</v>
      </c>
      <c r="G64">
        <v>0</v>
      </c>
      <c r="H64">
        <v>0</v>
      </c>
      <c r="I64">
        <v>0</v>
      </c>
      <c r="J64">
        <v>0</v>
      </c>
      <c r="K64">
        <v>2.125</v>
      </c>
      <c r="L64">
        <v>1</v>
      </c>
      <c r="M64">
        <v>1</v>
      </c>
      <c r="N64">
        <v>1</v>
      </c>
      <c r="O64">
        <v>1</v>
      </c>
      <c r="P64">
        <v>1</v>
      </c>
      <c r="Q64">
        <v>1.25</v>
      </c>
      <c r="R64" s="8">
        <f t="shared" si="0"/>
        <v>8.375</v>
      </c>
      <c r="S64" s="4">
        <f t="shared" si="1"/>
        <v>8</v>
      </c>
    </row>
    <row r="65" spans="1:19">
      <c r="A65">
        <v>55648</v>
      </c>
      <c r="B65" t="s">
        <v>77</v>
      </c>
      <c r="C65" t="s">
        <v>6</v>
      </c>
      <c r="D65" t="s">
        <v>55</v>
      </c>
      <c r="F65" t="s">
        <v>18</v>
      </c>
      <c r="G65">
        <v>2.625</v>
      </c>
      <c r="H65">
        <v>2.5</v>
      </c>
      <c r="I65">
        <v>2</v>
      </c>
      <c r="J65">
        <v>0</v>
      </c>
      <c r="K65">
        <v>1.75</v>
      </c>
      <c r="L65">
        <v>1</v>
      </c>
      <c r="M65">
        <v>1</v>
      </c>
      <c r="N65">
        <v>-0.25</v>
      </c>
      <c r="O65">
        <v>1</v>
      </c>
      <c r="P65">
        <v>0.75</v>
      </c>
      <c r="Q65">
        <v>1.875</v>
      </c>
      <c r="R65" s="8">
        <f t="shared" si="0"/>
        <v>14.25</v>
      </c>
      <c r="S65" s="4">
        <f t="shared" si="1"/>
        <v>14</v>
      </c>
    </row>
    <row r="66" spans="1:19">
      <c r="A66">
        <v>59032</v>
      </c>
      <c r="B66" t="s">
        <v>78</v>
      </c>
      <c r="C66" t="s">
        <v>11</v>
      </c>
      <c r="D66" t="s">
        <v>9</v>
      </c>
      <c r="F66" t="s">
        <v>8</v>
      </c>
      <c r="G66">
        <v>2.75</v>
      </c>
      <c r="H66">
        <v>2.5</v>
      </c>
      <c r="I66">
        <v>2</v>
      </c>
      <c r="J66">
        <v>0</v>
      </c>
      <c r="K66">
        <v>2.6</v>
      </c>
      <c r="L66">
        <v>1</v>
      </c>
      <c r="M66">
        <v>1</v>
      </c>
      <c r="N66">
        <v>1</v>
      </c>
      <c r="O66">
        <v>1</v>
      </c>
      <c r="P66">
        <v>1.75</v>
      </c>
      <c r="Q66">
        <v>0</v>
      </c>
      <c r="R66" s="8">
        <f t="shared" si="0"/>
        <v>15.6</v>
      </c>
      <c r="S66" s="4">
        <f t="shared" si="1"/>
        <v>16</v>
      </c>
    </row>
    <row r="67" spans="1:19">
      <c r="A67">
        <v>55652</v>
      </c>
      <c r="B67" t="s">
        <v>79</v>
      </c>
      <c r="C67" t="s">
        <v>11</v>
      </c>
      <c r="D67" t="s">
        <v>12</v>
      </c>
      <c r="F67" t="s">
        <v>8</v>
      </c>
      <c r="G67">
        <v>2.75</v>
      </c>
      <c r="H67">
        <v>2.25</v>
      </c>
      <c r="I67">
        <v>2</v>
      </c>
      <c r="J67">
        <v>0</v>
      </c>
      <c r="K67">
        <v>0.125</v>
      </c>
      <c r="L67">
        <v>1</v>
      </c>
      <c r="M67">
        <v>1</v>
      </c>
      <c r="N67">
        <v>1</v>
      </c>
      <c r="O67">
        <v>-0.25</v>
      </c>
      <c r="P67">
        <v>1.875</v>
      </c>
      <c r="Q67">
        <v>1.75</v>
      </c>
      <c r="R67" s="8">
        <f t="shared" ref="R67:R98" si="2">SUM(G67:Q67)</f>
        <v>13.5</v>
      </c>
      <c r="S67" s="4">
        <f t="shared" ref="S67:S97" si="3">ROUND(R67,0)</f>
        <v>14</v>
      </c>
    </row>
    <row r="68" spans="1:19">
      <c r="A68">
        <v>61037</v>
      </c>
      <c r="B68" t="s">
        <v>80</v>
      </c>
      <c r="C68" t="s">
        <v>6</v>
      </c>
      <c r="D68" t="s">
        <v>7</v>
      </c>
      <c r="F68" t="s">
        <v>8</v>
      </c>
      <c r="R68" s="8">
        <f t="shared" si="2"/>
        <v>0</v>
      </c>
      <c r="S68" s="4" t="s">
        <v>182</v>
      </c>
    </row>
    <row r="69" spans="1:19">
      <c r="A69">
        <v>61164</v>
      </c>
      <c r="B69" t="s">
        <v>81</v>
      </c>
      <c r="C69" t="s">
        <v>6</v>
      </c>
      <c r="D69" t="s">
        <v>7</v>
      </c>
      <c r="F69" t="s">
        <v>8</v>
      </c>
      <c r="G69">
        <v>3</v>
      </c>
      <c r="H69">
        <v>2.375</v>
      </c>
      <c r="I69">
        <v>1.75</v>
      </c>
      <c r="J69">
        <v>0</v>
      </c>
      <c r="K69">
        <v>0</v>
      </c>
      <c r="L69">
        <v>-0.25</v>
      </c>
      <c r="M69">
        <v>1</v>
      </c>
      <c r="N69">
        <v>-0.25</v>
      </c>
      <c r="O69">
        <v>-0.25</v>
      </c>
      <c r="P69">
        <v>1.75</v>
      </c>
      <c r="Q69">
        <v>0.375</v>
      </c>
      <c r="R69" s="8">
        <f t="shared" si="2"/>
        <v>9.5</v>
      </c>
      <c r="S69" s="4">
        <f t="shared" si="3"/>
        <v>10</v>
      </c>
    </row>
    <row r="70" spans="1:19">
      <c r="A70">
        <v>60640</v>
      </c>
      <c r="B70" t="s">
        <v>82</v>
      </c>
      <c r="C70" t="s">
        <v>11</v>
      </c>
      <c r="D70" t="s">
        <v>12</v>
      </c>
      <c r="F70" t="s">
        <v>8</v>
      </c>
      <c r="R70" s="8">
        <f t="shared" si="2"/>
        <v>0</v>
      </c>
      <c r="S70" s="4" t="s">
        <v>182</v>
      </c>
    </row>
    <row r="71" spans="1:19">
      <c r="A71">
        <v>55809</v>
      </c>
      <c r="B71" t="s">
        <v>83</v>
      </c>
      <c r="C71" t="s">
        <v>11</v>
      </c>
      <c r="D71" t="s">
        <v>12</v>
      </c>
      <c r="F71" t="s">
        <v>8</v>
      </c>
      <c r="G71">
        <v>3</v>
      </c>
      <c r="H71">
        <v>2.25</v>
      </c>
      <c r="I71">
        <v>2</v>
      </c>
      <c r="J71">
        <v>0</v>
      </c>
      <c r="K71">
        <v>0</v>
      </c>
      <c r="L71">
        <v>-0.25</v>
      </c>
      <c r="M71">
        <v>1</v>
      </c>
      <c r="N71">
        <v>1</v>
      </c>
      <c r="O71">
        <v>1</v>
      </c>
      <c r="P71">
        <v>1.875</v>
      </c>
      <c r="Q71">
        <v>0.25</v>
      </c>
      <c r="R71" s="8">
        <f t="shared" si="2"/>
        <v>12.125</v>
      </c>
      <c r="S71" s="4">
        <f t="shared" si="3"/>
        <v>12</v>
      </c>
    </row>
    <row r="72" spans="1:19">
      <c r="A72">
        <v>55559</v>
      </c>
      <c r="B72" t="s">
        <v>84</v>
      </c>
      <c r="C72" t="s">
        <v>11</v>
      </c>
      <c r="D72" t="s">
        <v>12</v>
      </c>
      <c r="F72" t="s">
        <v>8</v>
      </c>
      <c r="G72">
        <v>3</v>
      </c>
      <c r="H72">
        <v>2.5</v>
      </c>
      <c r="I72">
        <v>2</v>
      </c>
      <c r="J72">
        <v>1</v>
      </c>
      <c r="K72">
        <v>1.25</v>
      </c>
      <c r="L72">
        <v>1</v>
      </c>
      <c r="M72">
        <v>1</v>
      </c>
      <c r="N72">
        <v>1</v>
      </c>
      <c r="O72">
        <v>-0.25</v>
      </c>
      <c r="P72">
        <v>1.875</v>
      </c>
      <c r="Q72">
        <v>0.125</v>
      </c>
      <c r="R72" s="8">
        <f t="shared" si="2"/>
        <v>14.5</v>
      </c>
      <c r="S72" s="4">
        <f t="shared" si="3"/>
        <v>15</v>
      </c>
    </row>
    <row r="73" spans="1:19">
      <c r="A73">
        <v>61190</v>
      </c>
      <c r="B73" t="s">
        <v>85</v>
      </c>
      <c r="C73" t="s">
        <v>6</v>
      </c>
      <c r="D73" t="s">
        <v>7</v>
      </c>
      <c r="F73" t="s">
        <v>8</v>
      </c>
      <c r="R73" s="8">
        <f t="shared" si="2"/>
        <v>0</v>
      </c>
      <c r="S73" s="4" t="s">
        <v>182</v>
      </c>
    </row>
    <row r="74" spans="1:19">
      <c r="A74">
        <v>55346</v>
      </c>
      <c r="B74" t="s">
        <v>86</v>
      </c>
      <c r="C74" t="s">
        <v>11</v>
      </c>
      <c r="D74" t="s">
        <v>12</v>
      </c>
      <c r="F74" t="s">
        <v>8</v>
      </c>
      <c r="G74">
        <v>3</v>
      </c>
      <c r="H74">
        <v>2.375</v>
      </c>
      <c r="I74">
        <v>0</v>
      </c>
      <c r="J74">
        <v>0</v>
      </c>
      <c r="K74">
        <v>0</v>
      </c>
      <c r="L74">
        <v>1</v>
      </c>
      <c r="M74">
        <v>1</v>
      </c>
      <c r="N74">
        <v>1</v>
      </c>
      <c r="O74">
        <v>1</v>
      </c>
      <c r="P74">
        <v>1.875</v>
      </c>
      <c r="Q74">
        <v>1.875</v>
      </c>
      <c r="R74" s="8">
        <f t="shared" si="2"/>
        <v>13.125</v>
      </c>
      <c r="S74" s="4">
        <f t="shared" si="3"/>
        <v>13</v>
      </c>
    </row>
    <row r="75" spans="1:19">
      <c r="A75">
        <v>61030</v>
      </c>
      <c r="B75" t="s">
        <v>87</v>
      </c>
      <c r="C75" t="s">
        <v>11</v>
      </c>
      <c r="D75" t="s">
        <v>22</v>
      </c>
      <c r="F75" t="s">
        <v>18</v>
      </c>
      <c r="G75">
        <v>3</v>
      </c>
      <c r="H75">
        <v>2</v>
      </c>
      <c r="I75">
        <v>1.875</v>
      </c>
      <c r="J75">
        <v>0</v>
      </c>
      <c r="K75">
        <v>2.25</v>
      </c>
      <c r="L75">
        <v>1</v>
      </c>
      <c r="M75">
        <v>1</v>
      </c>
      <c r="N75">
        <v>1</v>
      </c>
      <c r="O75">
        <v>1</v>
      </c>
      <c r="P75">
        <v>1.75</v>
      </c>
      <c r="Q75">
        <v>0.25</v>
      </c>
      <c r="R75" s="8">
        <f t="shared" si="2"/>
        <v>15.125</v>
      </c>
      <c r="S75" s="4">
        <f t="shared" si="3"/>
        <v>15</v>
      </c>
    </row>
    <row r="76" spans="1:19">
      <c r="A76">
        <v>62266</v>
      </c>
      <c r="B76" t="s">
        <v>88</v>
      </c>
      <c r="C76" t="s">
        <v>11</v>
      </c>
      <c r="D76" t="s">
        <v>9</v>
      </c>
      <c r="F76" t="s">
        <v>29</v>
      </c>
      <c r="P76">
        <v>1.875</v>
      </c>
      <c r="Q76">
        <v>0.25</v>
      </c>
      <c r="R76" s="8">
        <f t="shared" si="2"/>
        <v>2.125</v>
      </c>
      <c r="S76" s="4">
        <f t="shared" si="3"/>
        <v>2</v>
      </c>
    </row>
    <row r="77" spans="1:19">
      <c r="A77">
        <v>60669</v>
      </c>
      <c r="B77" t="s">
        <v>89</v>
      </c>
      <c r="C77" t="s">
        <v>11</v>
      </c>
      <c r="D77" t="s">
        <v>12</v>
      </c>
      <c r="F77" t="s">
        <v>8</v>
      </c>
      <c r="G77">
        <v>1.5</v>
      </c>
      <c r="H77">
        <v>0</v>
      </c>
      <c r="I77">
        <v>2</v>
      </c>
      <c r="J77">
        <v>0</v>
      </c>
      <c r="K77">
        <v>2</v>
      </c>
      <c r="L77">
        <v>1</v>
      </c>
      <c r="M77">
        <v>1</v>
      </c>
      <c r="N77">
        <v>1</v>
      </c>
      <c r="O77">
        <v>1</v>
      </c>
      <c r="P77">
        <v>1.75</v>
      </c>
      <c r="Q77">
        <v>1.5</v>
      </c>
      <c r="R77" s="8">
        <f t="shared" si="2"/>
        <v>12.75</v>
      </c>
      <c r="S77" s="4">
        <f t="shared" si="3"/>
        <v>13</v>
      </c>
    </row>
    <row r="78" spans="1:19">
      <c r="A78">
        <v>55604</v>
      </c>
      <c r="B78" t="s">
        <v>90</v>
      </c>
      <c r="C78" t="s">
        <v>6</v>
      </c>
      <c r="D78" t="s">
        <v>7</v>
      </c>
      <c r="F78" t="s">
        <v>8</v>
      </c>
      <c r="G78">
        <v>2.75</v>
      </c>
      <c r="H78">
        <v>2.5</v>
      </c>
      <c r="I78">
        <v>2</v>
      </c>
      <c r="J78">
        <v>2</v>
      </c>
      <c r="K78">
        <v>2.5</v>
      </c>
      <c r="L78">
        <v>-0.25</v>
      </c>
      <c r="M78">
        <v>1</v>
      </c>
      <c r="N78">
        <v>1</v>
      </c>
      <c r="O78">
        <v>1</v>
      </c>
      <c r="P78">
        <v>1.875</v>
      </c>
      <c r="Q78">
        <v>1.875</v>
      </c>
      <c r="R78" s="8">
        <f t="shared" si="2"/>
        <v>18.25</v>
      </c>
      <c r="S78" s="4">
        <f t="shared" si="3"/>
        <v>18</v>
      </c>
    </row>
    <row r="79" spans="1:19">
      <c r="A79">
        <v>55836</v>
      </c>
      <c r="B79" t="s">
        <v>91</v>
      </c>
      <c r="C79" t="s">
        <v>6</v>
      </c>
      <c r="D79" t="s">
        <v>7</v>
      </c>
      <c r="F79" t="s">
        <v>8</v>
      </c>
      <c r="G79">
        <v>2.75</v>
      </c>
      <c r="H79">
        <v>2.5</v>
      </c>
      <c r="I79">
        <v>2</v>
      </c>
      <c r="J79">
        <v>0</v>
      </c>
      <c r="K79">
        <v>2.5</v>
      </c>
      <c r="L79">
        <v>1</v>
      </c>
      <c r="M79">
        <v>1</v>
      </c>
      <c r="N79">
        <v>1</v>
      </c>
      <c r="O79">
        <v>-0.25</v>
      </c>
      <c r="P79">
        <v>1.875</v>
      </c>
      <c r="Q79">
        <v>1.75</v>
      </c>
      <c r="R79" s="8">
        <f t="shared" si="2"/>
        <v>16.125</v>
      </c>
      <c r="S79" s="4">
        <f t="shared" si="3"/>
        <v>16</v>
      </c>
    </row>
    <row r="80" spans="1:19">
      <c r="A80">
        <v>55655</v>
      </c>
      <c r="B80" t="s">
        <v>92</v>
      </c>
      <c r="C80" t="s">
        <v>6</v>
      </c>
      <c r="D80" t="s">
        <v>7</v>
      </c>
      <c r="F80" t="s">
        <v>8</v>
      </c>
      <c r="G80">
        <v>3</v>
      </c>
      <c r="H80">
        <v>2.25</v>
      </c>
      <c r="I80">
        <v>2</v>
      </c>
      <c r="J80">
        <v>2</v>
      </c>
      <c r="K80">
        <v>1.75</v>
      </c>
      <c r="L80">
        <v>1</v>
      </c>
      <c r="M80">
        <v>1</v>
      </c>
      <c r="N80">
        <v>1</v>
      </c>
      <c r="O80">
        <v>-0.25</v>
      </c>
      <c r="P80">
        <v>2</v>
      </c>
      <c r="Q80">
        <v>2</v>
      </c>
      <c r="R80" s="8">
        <f t="shared" si="2"/>
        <v>17.75</v>
      </c>
      <c r="S80" s="4">
        <f t="shared" si="3"/>
        <v>18</v>
      </c>
    </row>
    <row r="81" spans="1:19">
      <c r="A81">
        <v>61146</v>
      </c>
      <c r="B81" t="s">
        <v>93</v>
      </c>
      <c r="C81" t="s">
        <v>11</v>
      </c>
      <c r="D81" t="s">
        <v>55</v>
      </c>
      <c r="F81" t="s">
        <v>18</v>
      </c>
      <c r="G81">
        <v>2.5</v>
      </c>
      <c r="H81">
        <v>2.375</v>
      </c>
      <c r="I81">
        <v>2</v>
      </c>
      <c r="J81">
        <v>0</v>
      </c>
      <c r="K81">
        <v>1.625</v>
      </c>
      <c r="L81">
        <v>1</v>
      </c>
      <c r="M81">
        <v>-0.25</v>
      </c>
      <c r="N81">
        <v>1</v>
      </c>
      <c r="O81">
        <v>-0.25</v>
      </c>
      <c r="P81">
        <v>2</v>
      </c>
      <c r="Q81">
        <v>0</v>
      </c>
      <c r="R81" s="8">
        <f t="shared" si="2"/>
        <v>12</v>
      </c>
      <c r="S81" s="4">
        <f t="shared" si="3"/>
        <v>12</v>
      </c>
    </row>
    <row r="82" spans="1:19">
      <c r="A82">
        <v>62291</v>
      </c>
      <c r="B82" t="s">
        <v>94</v>
      </c>
      <c r="C82" t="s">
        <v>6</v>
      </c>
      <c r="D82" t="s">
        <v>9</v>
      </c>
      <c r="F82" t="s">
        <v>29</v>
      </c>
      <c r="G82">
        <v>3</v>
      </c>
      <c r="H82">
        <v>2.5</v>
      </c>
      <c r="I82">
        <v>1</v>
      </c>
      <c r="J82">
        <v>0</v>
      </c>
      <c r="K82">
        <v>0</v>
      </c>
      <c r="L82">
        <v>1</v>
      </c>
      <c r="M82">
        <v>1</v>
      </c>
      <c r="N82">
        <v>1</v>
      </c>
      <c r="O82">
        <v>1</v>
      </c>
      <c r="P82">
        <v>1.625</v>
      </c>
      <c r="Q82">
        <v>1.5</v>
      </c>
      <c r="R82" s="8">
        <f t="shared" si="2"/>
        <v>13.625</v>
      </c>
      <c r="S82" s="4">
        <f t="shared" si="3"/>
        <v>14</v>
      </c>
    </row>
    <row r="83" spans="1:19">
      <c r="A83">
        <v>55537</v>
      </c>
      <c r="B83" t="s">
        <v>95</v>
      </c>
      <c r="C83" t="s">
        <v>11</v>
      </c>
      <c r="D83" t="s">
        <v>12</v>
      </c>
      <c r="F83" t="s">
        <v>8</v>
      </c>
      <c r="G83">
        <v>2.875</v>
      </c>
      <c r="H83">
        <v>2.5</v>
      </c>
      <c r="I83">
        <v>2</v>
      </c>
      <c r="J83">
        <v>1.75</v>
      </c>
      <c r="K83">
        <v>2</v>
      </c>
      <c r="L83">
        <v>1</v>
      </c>
      <c r="M83">
        <v>1</v>
      </c>
      <c r="N83">
        <v>1</v>
      </c>
      <c r="O83">
        <v>1</v>
      </c>
      <c r="P83">
        <v>1.875</v>
      </c>
      <c r="Q83">
        <v>2</v>
      </c>
      <c r="R83" s="8">
        <f t="shared" si="2"/>
        <v>19</v>
      </c>
      <c r="S83" s="4">
        <f t="shared" si="3"/>
        <v>19</v>
      </c>
    </row>
    <row r="84" spans="1:19">
      <c r="A84">
        <v>61144</v>
      </c>
      <c r="B84" t="s">
        <v>96</v>
      </c>
      <c r="C84" t="s">
        <v>6</v>
      </c>
      <c r="D84" t="s">
        <v>7</v>
      </c>
      <c r="F84" t="s">
        <v>8</v>
      </c>
      <c r="G84">
        <v>3</v>
      </c>
      <c r="H84">
        <v>2.375</v>
      </c>
      <c r="I84">
        <v>2</v>
      </c>
      <c r="J84">
        <v>0</v>
      </c>
      <c r="K84">
        <v>2</v>
      </c>
      <c r="L84">
        <v>1</v>
      </c>
      <c r="M84">
        <v>1</v>
      </c>
      <c r="N84">
        <v>1</v>
      </c>
      <c r="O84">
        <v>1</v>
      </c>
      <c r="P84">
        <v>1.875</v>
      </c>
      <c r="Q84">
        <v>1.5</v>
      </c>
      <c r="R84" s="8">
        <f t="shared" si="2"/>
        <v>16.75</v>
      </c>
      <c r="S84" s="4">
        <f t="shared" si="3"/>
        <v>17</v>
      </c>
    </row>
    <row r="85" spans="1:19">
      <c r="A85">
        <v>60325</v>
      </c>
      <c r="B85" t="s">
        <v>97</v>
      </c>
      <c r="C85" t="s">
        <v>6</v>
      </c>
      <c r="D85" t="s">
        <v>7</v>
      </c>
      <c r="F85" t="s">
        <v>8</v>
      </c>
      <c r="G85">
        <v>3</v>
      </c>
      <c r="H85">
        <v>2.5</v>
      </c>
      <c r="I85">
        <v>2</v>
      </c>
      <c r="J85">
        <v>0</v>
      </c>
      <c r="K85">
        <v>2.375</v>
      </c>
      <c r="L85">
        <v>1</v>
      </c>
      <c r="M85">
        <v>1</v>
      </c>
      <c r="N85">
        <v>1</v>
      </c>
      <c r="O85">
        <v>1</v>
      </c>
      <c r="P85">
        <v>2</v>
      </c>
      <c r="Q85">
        <v>1.875</v>
      </c>
      <c r="R85" s="8">
        <f t="shared" si="2"/>
        <v>17.75</v>
      </c>
      <c r="S85" s="4">
        <f t="shared" si="3"/>
        <v>18</v>
      </c>
    </row>
    <row r="86" spans="1:19">
      <c r="A86">
        <v>55379</v>
      </c>
      <c r="B86" t="s">
        <v>98</v>
      </c>
      <c r="C86" t="s">
        <v>11</v>
      </c>
      <c r="D86" t="s">
        <v>12</v>
      </c>
      <c r="F86" t="s">
        <v>8</v>
      </c>
      <c r="G86">
        <v>2.875</v>
      </c>
      <c r="H86">
        <v>2.5</v>
      </c>
      <c r="I86">
        <v>2</v>
      </c>
      <c r="J86">
        <v>0.125</v>
      </c>
      <c r="K86">
        <v>2.5</v>
      </c>
      <c r="L86">
        <v>1</v>
      </c>
      <c r="M86">
        <v>1</v>
      </c>
      <c r="N86">
        <v>1</v>
      </c>
      <c r="O86">
        <v>-0.25</v>
      </c>
      <c r="P86">
        <v>1.875</v>
      </c>
      <c r="Q86">
        <v>1.875</v>
      </c>
      <c r="R86" s="8">
        <f t="shared" si="2"/>
        <v>16.5</v>
      </c>
      <c r="S86" s="4">
        <f t="shared" si="3"/>
        <v>17</v>
      </c>
    </row>
    <row r="87" spans="1:19">
      <c r="A87">
        <v>60436</v>
      </c>
      <c r="B87" t="s">
        <v>99</v>
      </c>
      <c r="C87" t="s">
        <v>11</v>
      </c>
      <c r="D87" t="s">
        <v>12</v>
      </c>
      <c r="F87" t="s">
        <v>8</v>
      </c>
      <c r="G87">
        <v>3</v>
      </c>
      <c r="H87">
        <v>2.5</v>
      </c>
      <c r="I87">
        <v>1.25</v>
      </c>
      <c r="J87">
        <v>2</v>
      </c>
      <c r="K87">
        <v>2.5</v>
      </c>
      <c r="L87">
        <v>1</v>
      </c>
      <c r="M87">
        <v>1</v>
      </c>
      <c r="N87">
        <v>1</v>
      </c>
      <c r="O87">
        <v>1</v>
      </c>
      <c r="P87">
        <v>1.875</v>
      </c>
      <c r="Q87">
        <v>1.875</v>
      </c>
      <c r="R87" s="8">
        <f t="shared" si="2"/>
        <v>19</v>
      </c>
      <c r="S87" s="4">
        <f t="shared" si="3"/>
        <v>19</v>
      </c>
    </row>
    <row r="88" spans="1:19">
      <c r="A88">
        <v>55614</v>
      </c>
      <c r="B88" t="s">
        <v>100</v>
      </c>
      <c r="C88" t="s">
        <v>11</v>
      </c>
      <c r="D88" t="s">
        <v>12</v>
      </c>
      <c r="F88" t="s">
        <v>8</v>
      </c>
      <c r="G88">
        <v>3</v>
      </c>
      <c r="H88">
        <v>2.5</v>
      </c>
      <c r="I88">
        <v>2</v>
      </c>
      <c r="J88">
        <v>0</v>
      </c>
      <c r="K88">
        <v>2.375</v>
      </c>
      <c r="L88">
        <v>1</v>
      </c>
      <c r="M88">
        <v>1</v>
      </c>
      <c r="N88">
        <v>1</v>
      </c>
      <c r="O88">
        <v>1</v>
      </c>
      <c r="P88">
        <v>1.875</v>
      </c>
      <c r="Q88">
        <v>1.875</v>
      </c>
      <c r="R88" s="8">
        <f t="shared" si="2"/>
        <v>17.625</v>
      </c>
      <c r="S88" s="4">
        <f t="shared" si="3"/>
        <v>18</v>
      </c>
    </row>
    <row r="89" spans="1:19">
      <c r="A89">
        <v>55438</v>
      </c>
      <c r="B89" t="s">
        <v>101</v>
      </c>
      <c r="C89" t="s">
        <v>11</v>
      </c>
      <c r="D89" t="s">
        <v>7</v>
      </c>
      <c r="F89" t="s">
        <v>8</v>
      </c>
      <c r="G89">
        <v>2.75</v>
      </c>
      <c r="H89">
        <v>2.25</v>
      </c>
      <c r="I89">
        <v>2</v>
      </c>
      <c r="J89">
        <v>0</v>
      </c>
      <c r="K89">
        <v>2.25</v>
      </c>
      <c r="L89">
        <v>1</v>
      </c>
      <c r="M89">
        <v>1</v>
      </c>
      <c r="N89">
        <v>1</v>
      </c>
      <c r="O89">
        <v>-0.25</v>
      </c>
      <c r="P89">
        <v>1.875</v>
      </c>
      <c r="Q89">
        <v>1.75</v>
      </c>
      <c r="R89" s="8">
        <f t="shared" si="2"/>
        <v>15.625</v>
      </c>
      <c r="S89" s="4">
        <f t="shared" si="3"/>
        <v>16</v>
      </c>
    </row>
    <row r="90" spans="1:19">
      <c r="A90">
        <v>60565</v>
      </c>
      <c r="B90" t="s">
        <v>102</v>
      </c>
      <c r="C90" t="s">
        <v>11</v>
      </c>
      <c r="D90" t="s">
        <v>55</v>
      </c>
      <c r="F90" t="s">
        <v>18</v>
      </c>
      <c r="G90">
        <v>2.75</v>
      </c>
      <c r="H90">
        <v>2.25</v>
      </c>
      <c r="I90">
        <v>1.875</v>
      </c>
      <c r="J90">
        <v>0</v>
      </c>
      <c r="K90">
        <v>2.5</v>
      </c>
      <c r="L90">
        <v>1</v>
      </c>
      <c r="M90">
        <v>1</v>
      </c>
      <c r="N90">
        <v>1</v>
      </c>
      <c r="O90">
        <v>1</v>
      </c>
      <c r="P90">
        <v>1</v>
      </c>
      <c r="Q90">
        <v>1.75</v>
      </c>
      <c r="R90" s="8">
        <f t="shared" si="2"/>
        <v>16.125</v>
      </c>
      <c r="S90" s="4">
        <f t="shared" si="3"/>
        <v>16</v>
      </c>
    </row>
    <row r="91" spans="1:19">
      <c r="A91">
        <v>60386</v>
      </c>
      <c r="B91" t="s">
        <v>103</v>
      </c>
      <c r="C91" t="s">
        <v>6</v>
      </c>
      <c r="D91" t="s">
        <v>7</v>
      </c>
      <c r="F91" t="s">
        <v>8</v>
      </c>
      <c r="G91">
        <v>2.75</v>
      </c>
      <c r="H91">
        <v>2.25</v>
      </c>
      <c r="I91">
        <v>2</v>
      </c>
      <c r="J91">
        <v>0</v>
      </c>
      <c r="K91">
        <v>2.5</v>
      </c>
      <c r="L91">
        <v>1</v>
      </c>
      <c r="M91">
        <v>1</v>
      </c>
      <c r="N91">
        <v>-0.25</v>
      </c>
      <c r="O91">
        <v>1</v>
      </c>
      <c r="P91">
        <v>1.75</v>
      </c>
      <c r="Q91">
        <v>1.75</v>
      </c>
      <c r="R91" s="8">
        <f t="shared" si="2"/>
        <v>15.75</v>
      </c>
      <c r="S91" s="4">
        <f t="shared" si="3"/>
        <v>16</v>
      </c>
    </row>
    <row r="92" spans="1:19">
      <c r="A92">
        <v>58710</v>
      </c>
      <c r="B92" t="s">
        <v>104</v>
      </c>
      <c r="C92" t="s">
        <v>6</v>
      </c>
      <c r="D92" t="s">
        <v>9</v>
      </c>
      <c r="F92" t="s">
        <v>8</v>
      </c>
      <c r="G92">
        <v>3</v>
      </c>
      <c r="H92">
        <v>2.5</v>
      </c>
      <c r="I92">
        <v>2</v>
      </c>
      <c r="J92">
        <v>0</v>
      </c>
      <c r="K92">
        <v>2.5</v>
      </c>
      <c r="L92">
        <v>1</v>
      </c>
      <c r="M92">
        <v>1</v>
      </c>
      <c r="N92">
        <v>1</v>
      </c>
      <c r="O92">
        <v>1</v>
      </c>
      <c r="P92">
        <v>1</v>
      </c>
      <c r="Q92">
        <v>1.875</v>
      </c>
      <c r="R92" s="8">
        <f t="shared" si="2"/>
        <v>16.875</v>
      </c>
      <c r="S92" s="4">
        <f t="shared" si="3"/>
        <v>17</v>
      </c>
    </row>
    <row r="93" spans="1:19">
      <c r="A93">
        <v>62299</v>
      </c>
      <c r="B93" t="s">
        <v>105</v>
      </c>
      <c r="C93" t="s">
        <v>11</v>
      </c>
      <c r="D93" t="s">
        <v>9</v>
      </c>
      <c r="F93" t="s">
        <v>29</v>
      </c>
      <c r="G93">
        <v>2.25</v>
      </c>
      <c r="H93">
        <v>2.5</v>
      </c>
      <c r="I93">
        <v>2</v>
      </c>
      <c r="J93">
        <v>0</v>
      </c>
      <c r="K93">
        <v>2.5</v>
      </c>
      <c r="L93">
        <v>0</v>
      </c>
      <c r="M93">
        <v>0</v>
      </c>
      <c r="N93">
        <v>0</v>
      </c>
      <c r="O93">
        <v>0</v>
      </c>
      <c r="P93">
        <v>1.25</v>
      </c>
      <c r="Q93">
        <v>1.75</v>
      </c>
      <c r="R93" s="8">
        <f t="shared" si="2"/>
        <v>12.25</v>
      </c>
      <c r="S93" s="4">
        <f t="shared" si="3"/>
        <v>12</v>
      </c>
    </row>
    <row r="94" spans="1:19">
      <c r="A94">
        <v>61072</v>
      </c>
      <c r="B94" t="s">
        <v>106</v>
      </c>
      <c r="C94" t="s">
        <v>11</v>
      </c>
      <c r="D94" t="s">
        <v>12</v>
      </c>
      <c r="F94" t="s">
        <v>8</v>
      </c>
      <c r="G94">
        <v>2.5</v>
      </c>
      <c r="H94">
        <v>2.375</v>
      </c>
      <c r="I94">
        <v>2</v>
      </c>
      <c r="J94">
        <v>0</v>
      </c>
      <c r="K94">
        <v>0</v>
      </c>
      <c r="L94">
        <v>1</v>
      </c>
      <c r="M94">
        <v>1</v>
      </c>
      <c r="N94">
        <v>1</v>
      </c>
      <c r="O94">
        <v>-0.25</v>
      </c>
      <c r="P94">
        <v>1.875</v>
      </c>
      <c r="Q94">
        <v>1.75</v>
      </c>
      <c r="R94" s="8">
        <f t="shared" si="2"/>
        <v>13.25</v>
      </c>
      <c r="S94" s="4">
        <f t="shared" si="3"/>
        <v>13</v>
      </c>
    </row>
    <row r="95" spans="1:19">
      <c r="A95">
        <v>60696</v>
      </c>
      <c r="B95" t="s">
        <v>107</v>
      </c>
      <c r="C95" t="s">
        <v>11</v>
      </c>
      <c r="D95" t="s">
        <v>7</v>
      </c>
      <c r="F95" t="s">
        <v>8</v>
      </c>
      <c r="G95">
        <v>3</v>
      </c>
      <c r="H95">
        <v>2.5</v>
      </c>
      <c r="I95">
        <v>2</v>
      </c>
      <c r="J95">
        <v>2</v>
      </c>
      <c r="K95">
        <v>1.75</v>
      </c>
      <c r="L95">
        <v>1</v>
      </c>
      <c r="M95">
        <v>-0.25</v>
      </c>
      <c r="N95">
        <v>1</v>
      </c>
      <c r="O95">
        <v>1</v>
      </c>
      <c r="P95">
        <v>1.875</v>
      </c>
      <c r="Q95">
        <v>0</v>
      </c>
      <c r="R95" s="8">
        <f t="shared" si="2"/>
        <v>15.875</v>
      </c>
      <c r="S95" s="4">
        <f t="shared" si="3"/>
        <v>16</v>
      </c>
    </row>
    <row r="96" spans="1:19">
      <c r="A96">
        <v>60789</v>
      </c>
      <c r="B96" t="s">
        <v>108</v>
      </c>
      <c r="C96" t="s">
        <v>11</v>
      </c>
      <c r="D96" t="s">
        <v>12</v>
      </c>
      <c r="F96" t="s">
        <v>8</v>
      </c>
      <c r="G96">
        <v>2.875</v>
      </c>
      <c r="H96">
        <v>0</v>
      </c>
      <c r="I96">
        <v>2</v>
      </c>
      <c r="J96">
        <v>0</v>
      </c>
      <c r="K96">
        <v>0</v>
      </c>
      <c r="L96">
        <v>-0.25</v>
      </c>
      <c r="M96">
        <v>1</v>
      </c>
      <c r="N96">
        <v>1</v>
      </c>
      <c r="O96">
        <v>1</v>
      </c>
      <c r="P96">
        <v>0.75</v>
      </c>
      <c r="Q96">
        <v>0</v>
      </c>
      <c r="R96" s="8">
        <f t="shared" si="2"/>
        <v>8.375</v>
      </c>
      <c r="S96" s="4">
        <f t="shared" si="3"/>
        <v>8</v>
      </c>
    </row>
    <row r="97" spans="1:19">
      <c r="A97">
        <v>61048</v>
      </c>
      <c r="B97" t="s">
        <v>109</v>
      </c>
      <c r="C97" t="s">
        <v>6</v>
      </c>
      <c r="D97" t="s">
        <v>7</v>
      </c>
      <c r="F97" t="s">
        <v>8</v>
      </c>
      <c r="G97">
        <v>3</v>
      </c>
      <c r="H97">
        <v>2.375</v>
      </c>
      <c r="I97">
        <v>2</v>
      </c>
      <c r="J97">
        <v>0</v>
      </c>
      <c r="K97">
        <v>0</v>
      </c>
      <c r="L97">
        <v>1</v>
      </c>
      <c r="M97">
        <v>1</v>
      </c>
      <c r="N97">
        <v>1</v>
      </c>
      <c r="O97">
        <v>-0.25</v>
      </c>
      <c r="P97">
        <v>1.875</v>
      </c>
      <c r="Q97">
        <v>0</v>
      </c>
      <c r="R97" s="8">
        <f t="shared" si="2"/>
        <v>12</v>
      </c>
      <c r="S97" s="4">
        <f t="shared" si="3"/>
        <v>12</v>
      </c>
    </row>
    <row r="98" spans="1:19">
      <c r="A98">
        <v>61074</v>
      </c>
      <c r="B98" t="s">
        <v>110</v>
      </c>
      <c r="C98" t="s">
        <v>6</v>
      </c>
      <c r="D98" t="s">
        <v>7</v>
      </c>
      <c r="F98" t="s">
        <v>8</v>
      </c>
      <c r="G98">
        <v>2.75</v>
      </c>
      <c r="H98">
        <v>2.5</v>
      </c>
      <c r="I98">
        <v>2</v>
      </c>
      <c r="J98">
        <v>0</v>
      </c>
      <c r="K98">
        <v>2.5</v>
      </c>
      <c r="L98">
        <v>1</v>
      </c>
      <c r="M98">
        <v>1</v>
      </c>
      <c r="N98">
        <v>1</v>
      </c>
      <c r="O98">
        <v>1</v>
      </c>
      <c r="P98">
        <v>1.875</v>
      </c>
      <c r="Q98">
        <v>0.125</v>
      </c>
      <c r="R98" s="8">
        <f t="shared" si="2"/>
        <v>15.75</v>
      </c>
      <c r="S98" s="4">
        <f>ROUND(R98,0)</f>
        <v>16</v>
      </c>
    </row>
    <row r="100" spans="1:19">
      <c r="S1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6B9E-7681-4EA0-9488-D2A10F6855CB}">
  <dimension ref="A1:D13"/>
  <sheetViews>
    <sheetView workbookViewId="0">
      <selection activeCell="D8" sqref="D8"/>
    </sheetView>
  </sheetViews>
  <sheetFormatPr defaultRowHeight="14.5"/>
  <cols>
    <col min="1" max="1" width="30.6328125" customWidth="1"/>
    <col min="2" max="2" width="14.7265625" bestFit="1" customWidth="1"/>
    <col min="3" max="3" width="10.54296875" bestFit="1" customWidth="1"/>
  </cols>
  <sheetData>
    <row r="1" spans="1:4">
      <c r="A1" t="s">
        <v>126</v>
      </c>
      <c r="B1" s="5">
        <v>0.999</v>
      </c>
    </row>
    <row r="2" spans="1:4">
      <c r="A2" s="6" t="s">
        <v>127</v>
      </c>
      <c r="B2">
        <v>1E-3</v>
      </c>
    </row>
    <row r="3" spans="1:4">
      <c r="A3" t="s">
        <v>128</v>
      </c>
      <c r="B3" s="10">
        <v>0.03</v>
      </c>
    </row>
    <row r="4" spans="1:4">
      <c r="A4" t="s">
        <v>129</v>
      </c>
      <c r="B4" s="10">
        <v>0.4</v>
      </c>
    </row>
    <row r="5" spans="1:4">
      <c r="A5" t="s">
        <v>130</v>
      </c>
      <c r="B5" s="7">
        <f>100*10^6</f>
        <v>100000000</v>
      </c>
    </row>
    <row r="6" spans="1:4">
      <c r="A6" t="s">
        <v>131</v>
      </c>
      <c r="B6" s="11">
        <f>NORMSDIST((NORMSINV(B$3)+SQRT(B$2)*NORMSINV(B$1))/SQRT(1-B$2))</f>
        <v>3.721475044616087E-2</v>
      </c>
      <c r="D6">
        <f>(NORMSINV(B$3)+SQRT(B$2)*NORMSINV(B$1))/SQRT(1-B$2)</f>
        <v>-1.7839640874367966</v>
      </c>
    </row>
    <row r="7" spans="1:4">
      <c r="A7" t="s">
        <v>132</v>
      </c>
      <c r="B7" s="7">
        <f>B6*(1-B4)*B5</f>
        <v>2232885.026769652</v>
      </c>
      <c r="D7">
        <f>NORMSINV(0.999)</f>
        <v>3.0902323061678132</v>
      </c>
    </row>
    <row r="8" spans="1:4">
      <c r="A8" t="s">
        <v>136</v>
      </c>
      <c r="B8" s="7">
        <f>B3*(1-B4)*B5</f>
        <v>1799999.9999999998</v>
      </c>
      <c r="D8">
        <f>NORMSDIST(-1.8173)</f>
        <v>3.4585594989438265E-2</v>
      </c>
    </row>
    <row r="9" spans="1:4">
      <c r="A9" t="s">
        <v>137</v>
      </c>
      <c r="B9" s="7">
        <f>B7-B8</f>
        <v>432885.02676965226</v>
      </c>
    </row>
    <row r="11" spans="1:4">
      <c r="A11" s="9" t="s">
        <v>133</v>
      </c>
    </row>
    <row r="12" spans="1:4">
      <c r="A12" s="9" t="s">
        <v>134</v>
      </c>
    </row>
    <row r="13" spans="1:4">
      <c r="A13" s="9" t="s">
        <v>135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BF6D-CBEF-492A-841F-C33DC20605CE}">
  <dimension ref="A1:N10"/>
  <sheetViews>
    <sheetView workbookViewId="0">
      <selection activeCell="G4" sqref="G4"/>
    </sheetView>
  </sheetViews>
  <sheetFormatPr defaultRowHeight="14.5"/>
  <cols>
    <col min="2" max="2" width="19" bestFit="1" customWidth="1"/>
    <col min="3" max="3" width="17.7265625" bestFit="1" customWidth="1"/>
    <col min="4" max="4" width="17.81640625" bestFit="1" customWidth="1"/>
    <col min="5" max="5" width="18.6328125" bestFit="1" customWidth="1"/>
    <col min="6" max="6" width="16.453125" bestFit="1" customWidth="1"/>
    <col min="7" max="7" width="14.7265625" customWidth="1"/>
    <col min="8" max="8" width="13.81640625" customWidth="1"/>
    <col min="9" max="9" width="17.7265625" bestFit="1" customWidth="1"/>
    <col min="10" max="10" width="15.1796875" bestFit="1" customWidth="1"/>
    <col min="11" max="11" width="24.26953125" bestFit="1" customWidth="1"/>
    <col min="13" max="13" width="11.08984375" bestFit="1" customWidth="1"/>
  </cols>
  <sheetData>
    <row r="1" spans="1:14">
      <c r="B1" s="13" t="s">
        <v>138</v>
      </c>
      <c r="C1" s="13" t="s">
        <v>139</v>
      </c>
      <c r="D1" s="13" t="s">
        <v>140</v>
      </c>
      <c r="E1" s="13" t="s">
        <v>141</v>
      </c>
      <c r="F1" s="13" t="s">
        <v>142</v>
      </c>
      <c r="G1" s="13" t="s">
        <v>139</v>
      </c>
      <c r="H1" s="13" t="s">
        <v>140</v>
      </c>
      <c r="I1" s="13" t="s">
        <v>143</v>
      </c>
      <c r="J1" s="13" t="s">
        <v>139</v>
      </c>
      <c r="K1" s="13" t="s">
        <v>140</v>
      </c>
      <c r="M1" s="14" t="s">
        <v>144</v>
      </c>
      <c r="N1" s="15">
        <v>0.03</v>
      </c>
    </row>
    <row r="2" spans="1:14">
      <c r="B2" s="13" t="s">
        <v>145</v>
      </c>
      <c r="C2" s="13" t="s">
        <v>146</v>
      </c>
      <c r="D2" s="13" t="s">
        <v>147</v>
      </c>
      <c r="E2" s="13" t="s">
        <v>148</v>
      </c>
      <c r="F2" s="13" t="s">
        <v>149</v>
      </c>
      <c r="G2" s="13"/>
      <c r="H2" s="13" t="s">
        <v>150</v>
      </c>
      <c r="I2" s="13" t="s">
        <v>151</v>
      </c>
      <c r="J2" s="13" t="s">
        <v>152</v>
      </c>
      <c r="K2" s="13" t="s">
        <v>153</v>
      </c>
      <c r="M2" s="16" t="s">
        <v>154</v>
      </c>
      <c r="N2" s="15">
        <v>0.04</v>
      </c>
    </row>
    <row r="3" spans="1:14">
      <c r="A3">
        <v>1</v>
      </c>
      <c r="B3" s="17">
        <f>EXP(-N$1*A3)</f>
        <v>0.97044553354850815</v>
      </c>
      <c r="C3" s="17">
        <f>EXP(-N$2*A3)</f>
        <v>0.96078943915232318</v>
      </c>
      <c r="D3" s="17">
        <f>B3*C3</f>
        <v>0.93239381990594816</v>
      </c>
      <c r="E3" s="17">
        <f>1-B3</f>
        <v>2.9554466451491845E-2</v>
      </c>
      <c r="F3" s="17">
        <f>(1-N$3)*E3</f>
        <v>1.7732679870895107E-2</v>
      </c>
      <c r="G3" s="17">
        <f>EXP(-N$2*(A3-N$4))</f>
        <v>0.96078943915232318</v>
      </c>
      <c r="H3" s="17">
        <f>F3*G3</f>
        <v>1.7037371547825E-2</v>
      </c>
      <c r="I3" s="17">
        <f>E3*N$4</f>
        <v>0</v>
      </c>
      <c r="J3" s="17">
        <f>EXP(-N$2*(A3-N$4))</f>
        <v>0.96078943915232318</v>
      </c>
      <c r="K3" s="17">
        <f>J3*I3</f>
        <v>0</v>
      </c>
      <c r="M3" s="16" t="s">
        <v>155</v>
      </c>
      <c r="N3" s="15">
        <v>0.4</v>
      </c>
    </row>
    <row r="4" spans="1:14">
      <c r="A4">
        <v>2</v>
      </c>
      <c r="B4" s="17">
        <f>EXP(-N$1*A4)</f>
        <v>0.94176453358424872</v>
      </c>
      <c r="C4" s="17">
        <f>EXP(-N$2*A4)</f>
        <v>0.92311634638663576</v>
      </c>
      <c r="D4" s="17">
        <f>B4*C4</f>
        <v>0.86935823539880586</v>
      </c>
      <c r="E4" s="17">
        <f>B3-B4</f>
        <v>2.8680999964259435E-2</v>
      </c>
      <c r="F4" s="17">
        <f>(1-N$3)*E4</f>
        <v>1.7208599978555662E-2</v>
      </c>
      <c r="G4" s="17">
        <f>EXP(-N$2*(A4-N$4))</f>
        <v>0.92311634638663576</v>
      </c>
      <c r="H4" s="17">
        <f>F4*G4</f>
        <v>1.5885539938633442E-2</v>
      </c>
      <c r="I4" s="17">
        <f>E4*N$4</f>
        <v>0</v>
      </c>
      <c r="J4" s="17">
        <f>EXP(-N$2*(A4-N$4))</f>
        <v>0.92311634638663576</v>
      </c>
      <c r="K4" s="17">
        <f>J4*I4</f>
        <v>0</v>
      </c>
      <c r="M4" s="16" t="s">
        <v>156</v>
      </c>
      <c r="N4" s="18">
        <v>0</v>
      </c>
    </row>
    <row r="5" spans="1:14">
      <c r="D5" s="19">
        <f>SUM(D3:D4)</f>
        <v>1.8017520553047541</v>
      </c>
      <c r="H5" s="19">
        <f>SUM(H3:H4)</f>
        <v>3.2922911486458442E-2</v>
      </c>
      <c r="I5" s="17"/>
      <c r="K5" s="19">
        <f>SUM(K3:K4)</f>
        <v>0</v>
      </c>
      <c r="M5" s="20" t="s">
        <v>157</v>
      </c>
      <c r="N5" s="21">
        <f>H5/(D5+K5)</f>
        <v>1.8272720372110109E-2</v>
      </c>
    </row>
    <row r="7" spans="1:14">
      <c r="M7" s="22"/>
    </row>
    <row r="10" spans="1:14">
      <c r="D10" s="5"/>
      <c r="G10" s="45"/>
      <c r="H10" s="46"/>
    </row>
  </sheetData>
  <mergeCells count="1"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92AF-554A-4297-8227-920EE6C8BF8C}">
  <dimension ref="A1:B7"/>
  <sheetViews>
    <sheetView workbookViewId="0">
      <selection activeCell="B5" sqref="B5"/>
    </sheetView>
  </sheetViews>
  <sheetFormatPr defaultRowHeight="14.5"/>
  <cols>
    <col min="1" max="1" width="75.7265625" bestFit="1" customWidth="1"/>
  </cols>
  <sheetData>
    <row r="1" spans="1:2" ht="30">
      <c r="A1" s="24" t="s">
        <v>158</v>
      </c>
      <c r="B1" s="25"/>
    </row>
    <row r="2" spans="1:2">
      <c r="A2" s="26"/>
      <c r="B2" s="25"/>
    </row>
    <row r="3" spans="1:2">
      <c r="A3" s="26" t="s">
        <v>160</v>
      </c>
      <c r="B3" s="25"/>
    </row>
    <row r="4" spans="1:2">
      <c r="A4" s="26"/>
      <c r="B4" s="25"/>
    </row>
    <row r="5" spans="1:2">
      <c r="A5" s="27" t="s">
        <v>144</v>
      </c>
      <c r="B5" s="25">
        <f>-LN(1-0.03)/1</f>
        <v>3.0459207484708574E-2</v>
      </c>
    </row>
    <row r="6" spans="1:2">
      <c r="A6" s="27"/>
      <c r="B6" s="25"/>
    </row>
    <row r="7" spans="1:2">
      <c r="A7" s="26" t="s">
        <v>159</v>
      </c>
      <c r="B7" s="25">
        <f>1/B5</f>
        <v>32.830795105290562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A2E6-7CD9-45E9-A2CF-05606A0532DB}">
  <dimension ref="A2:E17"/>
  <sheetViews>
    <sheetView topLeftCell="A8" workbookViewId="0">
      <selection activeCell="B14" sqref="B14"/>
    </sheetView>
  </sheetViews>
  <sheetFormatPr defaultRowHeight="14.5"/>
  <cols>
    <col min="1" max="1" width="13.6328125" customWidth="1"/>
    <col min="5" max="5" width="31.1796875" customWidth="1"/>
  </cols>
  <sheetData>
    <row r="2" spans="1:5" ht="15.5">
      <c r="A2" s="28"/>
    </row>
    <row r="3" spans="1:5" ht="15.5">
      <c r="A3" s="28"/>
    </row>
    <row r="4" spans="1:5">
      <c r="A4" s="29" t="s">
        <v>161</v>
      </c>
    </row>
    <row r="6" spans="1:5">
      <c r="A6" s="30" t="s">
        <v>162</v>
      </c>
      <c r="B6" s="12">
        <f>EXP(-I.3!B5)</f>
        <v>0.97</v>
      </c>
    </row>
    <row r="8" spans="1:5">
      <c r="A8" s="30" t="s">
        <v>163</v>
      </c>
      <c r="B8" s="5">
        <v>0.7</v>
      </c>
    </row>
    <row r="9" spans="1:5">
      <c r="B9" s="5"/>
      <c r="E9" s="31"/>
    </row>
    <row r="10" spans="1:5">
      <c r="A10" s="32" t="s">
        <v>164</v>
      </c>
      <c r="B10" s="33">
        <v>0.04</v>
      </c>
      <c r="E10" s="34"/>
    </row>
    <row r="11" spans="1:5">
      <c r="A11" s="32" t="s">
        <v>165</v>
      </c>
      <c r="B11" s="5">
        <f>[1]I.3!B5</f>
        <v>2.0202707317519466E-2</v>
      </c>
    </row>
    <row r="13" spans="1:5">
      <c r="A13" s="30" t="s">
        <v>166</v>
      </c>
      <c r="B13">
        <f>B8*EXP(-B10)+(1-B8)*EXP(-B11)</f>
        <v>0.96655260740662619</v>
      </c>
      <c r="D13">
        <f>0.7*EXP(-0.04)+0.3*EXP(-0.02)</f>
        <v>0.96661220939865267</v>
      </c>
    </row>
    <row r="15" spans="1:5">
      <c r="A15" s="30" t="s">
        <v>167</v>
      </c>
      <c r="B15">
        <f>B6*B13</f>
        <v>0.93755602918442738</v>
      </c>
    </row>
    <row r="17" spans="1:2">
      <c r="A17" s="35" t="s">
        <v>168</v>
      </c>
      <c r="B17" s="36">
        <f>1-B15</f>
        <v>6.2443970815572625E-2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C759-E737-4389-8397-F823C21F6EC3}">
  <dimension ref="A1:G37"/>
  <sheetViews>
    <sheetView workbookViewId="0">
      <selection activeCell="E6" sqref="E6"/>
    </sheetView>
  </sheetViews>
  <sheetFormatPr defaultRowHeight="14.5"/>
  <cols>
    <col min="1" max="1" width="14.453125" bestFit="1" customWidth="1"/>
    <col min="5" max="5" width="9.1796875" style="10" customWidth="1"/>
    <col min="6" max="6" width="16.81640625" bestFit="1" customWidth="1"/>
    <col min="7" max="7" width="25.54296875" bestFit="1" customWidth="1"/>
  </cols>
  <sheetData>
    <row r="1" spans="1:7">
      <c r="A1" t="s">
        <v>169</v>
      </c>
      <c r="B1" s="13" t="s">
        <v>170</v>
      </c>
      <c r="C1" s="13" t="s">
        <v>171</v>
      </c>
      <c r="D1" s="37" t="s">
        <v>172</v>
      </c>
      <c r="E1" s="38" t="s">
        <v>173</v>
      </c>
      <c r="F1" s="13" t="s">
        <v>174</v>
      </c>
      <c r="G1" s="13" t="s">
        <v>175</v>
      </c>
    </row>
    <row r="2" spans="1:7">
      <c r="A2" s="40">
        <v>1</v>
      </c>
      <c r="B2" s="41">
        <v>0</v>
      </c>
      <c r="C2" s="41">
        <v>100</v>
      </c>
      <c r="D2" s="8">
        <f>(100-B2)/100</f>
        <v>1</v>
      </c>
      <c r="E2" s="10">
        <f>PRODUCT(D$2:D2)</f>
        <v>1</v>
      </c>
      <c r="F2" s="44">
        <f>1-E2</f>
        <v>0</v>
      </c>
      <c r="G2" s="11">
        <f>SUM(B$2:B2)/100</f>
        <v>0</v>
      </c>
    </row>
    <row r="3" spans="1:7">
      <c r="A3" s="40">
        <v>2</v>
      </c>
      <c r="B3" s="41">
        <v>0</v>
      </c>
      <c r="C3" s="41">
        <v>95</v>
      </c>
      <c r="D3" s="8">
        <f>(C2-B3)/C2</f>
        <v>1</v>
      </c>
      <c r="E3" s="10">
        <f>PRODUCT(D$2:D3)</f>
        <v>1</v>
      </c>
      <c r="F3" s="44">
        <f>1-E3</f>
        <v>0</v>
      </c>
      <c r="G3" s="11">
        <f>SUM(B$2:B3)/100</f>
        <v>0</v>
      </c>
    </row>
    <row r="4" spans="1:7">
      <c r="A4" s="40">
        <v>3</v>
      </c>
      <c r="B4" s="41">
        <v>1</v>
      </c>
      <c r="C4" s="41">
        <v>90</v>
      </c>
      <c r="D4" s="17">
        <f>(C3-B4)/C3</f>
        <v>0.98947368421052628</v>
      </c>
      <c r="E4" s="11">
        <f>PRODUCT(D$2:D4)</f>
        <v>0.98947368421052628</v>
      </c>
      <c r="F4" s="44">
        <f>1-E4</f>
        <v>1.0526315789473717E-2</v>
      </c>
      <c r="G4" s="11">
        <f>SUM(B$2:B4)/100</f>
        <v>0.01</v>
      </c>
    </row>
    <row r="5" spans="1:7">
      <c r="A5" s="40">
        <v>4</v>
      </c>
      <c r="B5" s="41">
        <v>1</v>
      </c>
      <c r="C5" s="41">
        <v>89</v>
      </c>
      <c r="D5" s="17">
        <f>(C4-B5)/C4</f>
        <v>0.98888888888888893</v>
      </c>
      <c r="E5" s="11">
        <f>PRODUCT(D$2:D5)</f>
        <v>0.97847953216374273</v>
      </c>
      <c r="F5" s="44">
        <f>1-E5</f>
        <v>2.1520467836257273E-2</v>
      </c>
      <c r="G5" s="11">
        <f>SUM(B$2:B5)/100</f>
        <v>0.02</v>
      </c>
    </row>
    <row r="6" spans="1:7" ht="15" thickBot="1">
      <c r="A6" s="42">
        <v>5</v>
      </c>
      <c r="B6" s="43">
        <v>1</v>
      </c>
      <c r="C6" s="43">
        <v>88</v>
      </c>
      <c r="D6" s="17">
        <f>(C5-B6)/C5</f>
        <v>0.9887640449438202</v>
      </c>
      <c r="E6" s="11">
        <f>PRODUCT(D$2:D6)</f>
        <v>0.96748538011695906</v>
      </c>
      <c r="F6" s="44">
        <f>1-E6</f>
        <v>3.2514619883040941E-2</v>
      </c>
      <c r="G6" s="11">
        <f>SUM(B$2:B6)/100</f>
        <v>0.03</v>
      </c>
    </row>
    <row r="7" spans="1:7">
      <c r="D7" s="8"/>
      <c r="F7" s="39"/>
      <c r="G7" s="10"/>
    </row>
    <row r="8" spans="1:7">
      <c r="D8" s="8"/>
      <c r="F8" s="39"/>
      <c r="G8" s="10"/>
    </row>
    <row r="9" spans="1:7">
      <c r="D9" s="8"/>
      <c r="F9" s="39"/>
      <c r="G9" s="10"/>
    </row>
    <row r="10" spans="1:7">
      <c r="D10" s="8"/>
      <c r="F10" s="39"/>
      <c r="G10" s="10"/>
    </row>
    <row r="11" spans="1:7">
      <c r="D11" s="8"/>
      <c r="F11" s="39"/>
      <c r="G11" s="10"/>
    </row>
    <row r="12" spans="1:7">
      <c r="D12" s="8"/>
      <c r="F12" s="39"/>
      <c r="G12" s="10"/>
    </row>
    <row r="13" spans="1:7">
      <c r="D13" s="8"/>
      <c r="F13" s="39"/>
      <c r="G13" s="10"/>
    </row>
    <row r="14" spans="1:7">
      <c r="D14" s="8"/>
      <c r="F14" s="39"/>
      <c r="G14" s="10"/>
    </row>
    <row r="15" spans="1:7">
      <c r="D15" s="8"/>
      <c r="F15" s="39"/>
      <c r="G15" s="10"/>
    </row>
    <row r="16" spans="1:7">
      <c r="D16" s="8"/>
      <c r="F16" s="39"/>
      <c r="G16" s="10"/>
    </row>
    <row r="17" spans="4:7">
      <c r="D17" s="8"/>
      <c r="F17" s="39"/>
      <c r="G17" s="10"/>
    </row>
    <row r="18" spans="4:7">
      <c r="D18" s="8"/>
      <c r="F18" s="39"/>
      <c r="G18" s="10"/>
    </row>
    <row r="19" spans="4:7">
      <c r="D19" s="8"/>
      <c r="F19" s="39"/>
      <c r="G19" s="10"/>
    </row>
    <row r="20" spans="4:7">
      <c r="D20" s="8"/>
      <c r="F20" s="39"/>
      <c r="G20" s="10"/>
    </row>
    <row r="21" spans="4:7">
      <c r="D21" s="8"/>
      <c r="F21" s="39"/>
      <c r="G21" s="10"/>
    </row>
    <row r="22" spans="4:7">
      <c r="D22" s="8"/>
      <c r="F22" s="39"/>
      <c r="G22" s="10"/>
    </row>
    <row r="23" spans="4:7">
      <c r="D23" s="8"/>
      <c r="F23" s="39"/>
      <c r="G23" s="10"/>
    </row>
    <row r="24" spans="4:7">
      <c r="D24" s="8"/>
      <c r="F24" s="39"/>
      <c r="G24" s="10"/>
    </row>
    <row r="25" spans="4:7">
      <c r="D25" s="8"/>
      <c r="F25" s="39"/>
      <c r="G25" s="10"/>
    </row>
    <row r="26" spans="4:7">
      <c r="D26" s="8"/>
      <c r="F26" s="39"/>
      <c r="G26" s="10"/>
    </row>
    <row r="27" spans="4:7">
      <c r="D27" s="8"/>
      <c r="F27" s="39"/>
      <c r="G27" s="10"/>
    </row>
    <row r="28" spans="4:7">
      <c r="D28" s="8"/>
      <c r="F28" s="39"/>
      <c r="G28" s="10"/>
    </row>
    <row r="29" spans="4:7">
      <c r="D29" s="8"/>
      <c r="F29" s="39"/>
      <c r="G29" s="10"/>
    </row>
    <row r="30" spans="4:7">
      <c r="D30" s="8"/>
      <c r="F30" s="39"/>
      <c r="G30" s="10"/>
    </row>
    <row r="31" spans="4:7">
      <c r="D31" s="8"/>
      <c r="F31" s="39"/>
      <c r="G31" s="10"/>
    </row>
    <row r="32" spans="4:7">
      <c r="D32" s="8"/>
      <c r="F32" s="39"/>
      <c r="G32" s="10"/>
    </row>
    <row r="33" spans="4:7">
      <c r="D33" s="8"/>
      <c r="F33" s="39"/>
      <c r="G33" s="10"/>
    </row>
    <row r="34" spans="4:7">
      <c r="D34" s="8"/>
      <c r="F34" s="39"/>
      <c r="G34" s="10"/>
    </row>
    <row r="35" spans="4:7">
      <c r="D35" s="8"/>
      <c r="F35" s="39"/>
      <c r="G35" s="10"/>
    </row>
    <row r="36" spans="4:7">
      <c r="D36" s="8"/>
      <c r="F36" s="39"/>
      <c r="G36" s="10"/>
    </row>
    <row r="37" spans="4:7">
      <c r="D37" s="8"/>
      <c r="F37" s="39"/>
      <c r="G37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3A9F-2D34-4D41-8DD5-A13E1BB20179}">
  <dimension ref="A1:B4"/>
  <sheetViews>
    <sheetView workbookViewId="0">
      <selection activeCell="B4" sqref="B4"/>
    </sheetView>
  </sheetViews>
  <sheetFormatPr defaultRowHeight="14.5"/>
  <sheetData>
    <row r="1" spans="1:2">
      <c r="A1">
        <v>1</v>
      </c>
      <c r="B1" t="s">
        <v>123</v>
      </c>
    </row>
    <row r="2" spans="1:2">
      <c r="A2">
        <v>2</v>
      </c>
      <c r="B2" t="s">
        <v>124</v>
      </c>
    </row>
    <row r="3" spans="1:2">
      <c r="A3">
        <v>3</v>
      </c>
      <c r="B3" t="s">
        <v>125</v>
      </c>
    </row>
    <row r="4" spans="1:2">
      <c r="A4">
        <v>4</v>
      </c>
      <c r="B4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9F5A1-8A4B-4FD5-B61E-3E5DD729BA2E}">
  <dimension ref="A1:A6"/>
  <sheetViews>
    <sheetView workbookViewId="0">
      <selection activeCell="B16" sqref="B16"/>
    </sheetView>
  </sheetViews>
  <sheetFormatPr defaultRowHeight="14.5"/>
  <sheetData>
    <row r="1" spans="1:1">
      <c r="A1" s="23" t="s">
        <v>176</v>
      </c>
    </row>
    <row r="2" spans="1:1">
      <c r="A2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Grades</vt:lpstr>
      <vt:lpstr>I.1</vt:lpstr>
      <vt:lpstr>I.2</vt:lpstr>
      <vt:lpstr>I.3</vt:lpstr>
      <vt:lpstr>I.4</vt:lpstr>
      <vt:lpstr>I.5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Barros Luís</cp:lastModifiedBy>
  <dcterms:created xsi:type="dcterms:W3CDTF">2024-05-26T18:02:04Z</dcterms:created>
  <dcterms:modified xsi:type="dcterms:W3CDTF">2024-06-18T15:11:34Z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2024-06-18T14:49:56Z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9f33781f-c5d6-48bf-a5da-1dd6f6ffc86f</vt:lpwstr>
  </property>
  <property fmtid="{D5CDD505-2E9C-101B-9397-08002B2CF9AE}" pid="8" name="MSIP_Label_2756dabd-1ab2-455c-ac5f-fbfcf45fdb51_ContentBits">
    <vt:lpwstr>0</vt:lpwstr>
  </property>
</Properties>
</file>