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s\Textos\Próprios\ISEG\BRM\2025-2026\"/>
    </mc:Choice>
  </mc:AlternateContent>
  <xr:revisionPtr revIDLastSave="0" documentId="8_{90E94FF9-A1FD-4638-AB2C-E1FB2CD0E0ED}" xr6:coauthVersionLast="47" xr6:coauthVersionMax="47" xr10:uidLastSave="{00000000-0000-0000-0000-000000000000}"/>
  <bookViews>
    <workbookView xWindow="-110" yWindow="-110" windowWidth="24220" windowHeight="15500" xr2:uid="{586AA015-EC38-4373-99BF-FF752CB36EF4}"/>
  </bookViews>
  <sheets>
    <sheet name="Short Sales+Rf lend_borr" sheetId="1" r:id="rId1"/>
    <sheet name="No Short Sales but Rf lend_borr" sheetId="2" r:id="rId2"/>
    <sheet name="No Short Sales+Rf lend_borr" sheetId="4" r:id="rId3"/>
  </sheets>
  <definedNames>
    <definedName name="solver_adj" localSheetId="1" hidden="1">'No Short Sales but Rf lend_borr'!$B$17:$D$17</definedName>
    <definedName name="solver_adj" localSheetId="2" hidden="1">'No Short Sales+Rf lend_borr'!$B$17:$D$17</definedName>
    <definedName name="solver_adj" localSheetId="0" hidden="1">'Short Sales+Rf lend_borr'!$B$17:$D$17</definedName>
    <definedName name="solver_cvg" localSheetId="1" hidden="1">0.0001</definedName>
    <definedName name="solver_cvg" localSheetId="2" hidden="1">0.0001</definedName>
    <definedName name="solver_cvg" localSheetId="0" hidden="1">0.0001</definedName>
    <definedName name="solver_drv" localSheetId="1" hidden="1">1</definedName>
    <definedName name="solver_drv" localSheetId="2" hidden="1">1</definedName>
    <definedName name="solver_drv" localSheetId="0" hidden="1">1</definedName>
    <definedName name="solver_eng" localSheetId="1" hidden="1">1</definedName>
    <definedName name="solver_eng" localSheetId="2" hidden="1">1</definedName>
    <definedName name="solver_eng" localSheetId="0" hidden="1">1</definedName>
    <definedName name="solver_est" localSheetId="1" hidden="1">1</definedName>
    <definedName name="solver_est" localSheetId="2" hidden="1">1</definedName>
    <definedName name="solver_est" localSheetId="0" hidden="1">1</definedName>
    <definedName name="solver_itr" localSheetId="1" hidden="1">2147483647</definedName>
    <definedName name="solver_itr" localSheetId="2" hidden="1">2147483647</definedName>
    <definedName name="solver_itr" localSheetId="0" hidden="1">2147483647</definedName>
    <definedName name="solver_lhs1" localSheetId="1" hidden="1">'No Short Sales but Rf lend_borr'!$B$18</definedName>
    <definedName name="solver_lhs1" localSheetId="2" hidden="1">'No Short Sales+Rf lend_borr'!$B$18</definedName>
    <definedName name="solver_lhs1" localSheetId="0" hidden="1">'Short Sales+Rf lend_borr'!$E$18</definedName>
    <definedName name="solver_lhs2" localSheetId="1" hidden="1">'No Short Sales but Rf lend_borr'!$C$18</definedName>
    <definedName name="solver_lhs2" localSheetId="2" hidden="1">'No Short Sales+Rf lend_borr'!$C$18</definedName>
    <definedName name="solver_lhs3" localSheetId="1" hidden="1">'No Short Sales but Rf lend_borr'!$D$18</definedName>
    <definedName name="solver_lhs3" localSheetId="2" hidden="1">'No Short Sales+Rf lend_borr'!$D$18</definedName>
    <definedName name="solver_lhs4" localSheetId="1" hidden="1">'No Short Sales but Rf lend_borr'!$E$18</definedName>
    <definedName name="solver_lhs4" localSheetId="2" hidden="1">'No Short Sales+Rf lend_borr'!$E$18</definedName>
    <definedName name="solver_mip" localSheetId="1" hidden="1">2147483647</definedName>
    <definedName name="solver_mip" localSheetId="2" hidden="1">2147483647</definedName>
    <definedName name="solver_mip" localSheetId="0" hidden="1">2147483647</definedName>
    <definedName name="solver_mni" localSheetId="1" hidden="1">30</definedName>
    <definedName name="solver_mni" localSheetId="2" hidden="1">30</definedName>
    <definedName name="solver_mni" localSheetId="0" hidden="1">30</definedName>
    <definedName name="solver_mrt" localSheetId="1" hidden="1">0.075</definedName>
    <definedName name="solver_mrt" localSheetId="2" hidden="1">0.075</definedName>
    <definedName name="solver_mrt" localSheetId="0" hidden="1">0.075</definedName>
    <definedName name="solver_msl" localSheetId="1" hidden="1">2</definedName>
    <definedName name="solver_msl" localSheetId="2" hidden="1">2</definedName>
    <definedName name="solver_msl" localSheetId="0" hidden="1">2</definedName>
    <definedName name="solver_neg" localSheetId="1" hidden="1">1</definedName>
    <definedName name="solver_neg" localSheetId="2" hidden="1">1</definedName>
    <definedName name="solver_neg" localSheetId="0" hidden="1">1</definedName>
    <definedName name="solver_nod" localSheetId="1" hidden="1">2147483647</definedName>
    <definedName name="solver_nod" localSheetId="2" hidden="1">2147483647</definedName>
    <definedName name="solver_nod" localSheetId="0" hidden="1">2147483647</definedName>
    <definedName name="solver_num" localSheetId="1" hidden="1">4</definedName>
    <definedName name="solver_num" localSheetId="2" hidden="1">4</definedName>
    <definedName name="solver_num" localSheetId="0" hidden="1">1</definedName>
    <definedName name="solver_nwt" localSheetId="1" hidden="1">1</definedName>
    <definedName name="solver_nwt" localSheetId="2" hidden="1">1</definedName>
    <definedName name="solver_nwt" localSheetId="0" hidden="1">1</definedName>
    <definedName name="solver_opt" localSheetId="1" hidden="1">'No Short Sales but Rf lend_borr'!$B$22</definedName>
    <definedName name="solver_opt" localSheetId="2" hidden="1">'No Short Sales+Rf lend_borr'!$B$22</definedName>
    <definedName name="solver_opt" localSheetId="0" hidden="1">'Short Sales+Rf lend_borr'!$B$25</definedName>
    <definedName name="solver_pre" localSheetId="1" hidden="1">0.000001</definedName>
    <definedName name="solver_pre" localSheetId="2" hidden="1">0.000001</definedName>
    <definedName name="solver_pre" localSheetId="0" hidden="1">0.000001</definedName>
    <definedName name="solver_rbv" localSheetId="1" hidden="1">1</definedName>
    <definedName name="solver_rbv" localSheetId="2" hidden="1">1</definedName>
    <definedName name="solver_rbv" localSheetId="0" hidden="1">1</definedName>
    <definedName name="solver_rel1" localSheetId="1" hidden="1">3</definedName>
    <definedName name="solver_rel1" localSheetId="2" hidden="1">3</definedName>
    <definedName name="solver_rel1" localSheetId="0" hidden="1">2</definedName>
    <definedName name="solver_rel2" localSheetId="1" hidden="1">3</definedName>
    <definedName name="solver_rel2" localSheetId="2" hidden="1">3</definedName>
    <definedName name="solver_rel3" localSheetId="1" hidden="1">3</definedName>
    <definedName name="solver_rel3" localSheetId="2" hidden="1">3</definedName>
    <definedName name="solver_rel4" localSheetId="1" hidden="1">2</definedName>
    <definedName name="solver_rel4" localSheetId="2" hidden="1">2</definedName>
    <definedName name="solver_rhs1" localSheetId="1" hidden="1">0</definedName>
    <definedName name="solver_rhs1" localSheetId="2" hidden="1">0</definedName>
    <definedName name="solver_rhs1" localSheetId="0" hidden="1">1</definedName>
    <definedName name="solver_rhs2" localSheetId="1" hidden="1">0</definedName>
    <definedName name="solver_rhs2" localSheetId="2" hidden="1">0</definedName>
    <definedName name="solver_rhs3" localSheetId="1" hidden="1">0</definedName>
    <definedName name="solver_rhs3" localSheetId="2" hidden="1">0</definedName>
    <definedName name="solver_rhs4" localSheetId="1" hidden="1">1</definedName>
    <definedName name="solver_rhs4" localSheetId="2" hidden="1">1</definedName>
    <definedName name="solver_rlx" localSheetId="1" hidden="1">2</definedName>
    <definedName name="solver_rlx" localSheetId="2" hidden="1">2</definedName>
    <definedName name="solver_rlx" localSheetId="0" hidden="1">2</definedName>
    <definedName name="solver_rsd" localSheetId="1" hidden="1">0</definedName>
    <definedName name="solver_rsd" localSheetId="2" hidden="1">0</definedName>
    <definedName name="solver_rsd" localSheetId="0" hidden="1">0</definedName>
    <definedName name="solver_scl" localSheetId="1" hidden="1">1</definedName>
    <definedName name="solver_scl" localSheetId="2" hidden="1">1</definedName>
    <definedName name="solver_scl" localSheetId="0" hidden="1">1</definedName>
    <definedName name="solver_sho" localSheetId="1" hidden="1">2</definedName>
    <definedName name="solver_sho" localSheetId="2" hidden="1">2</definedName>
    <definedName name="solver_sho" localSheetId="0" hidden="1">2</definedName>
    <definedName name="solver_ssz" localSheetId="1" hidden="1">100</definedName>
    <definedName name="solver_ssz" localSheetId="2" hidden="1">100</definedName>
    <definedName name="solver_ssz" localSheetId="0" hidden="1">100</definedName>
    <definedName name="solver_tim" localSheetId="1" hidden="1">2147483647</definedName>
    <definedName name="solver_tim" localSheetId="2" hidden="1">2147483647</definedName>
    <definedName name="solver_tim" localSheetId="0" hidden="1">2147483647</definedName>
    <definedName name="solver_tol" localSheetId="1" hidden="1">0.01</definedName>
    <definedName name="solver_tol" localSheetId="2" hidden="1">0.01</definedName>
    <definedName name="solver_tol" localSheetId="0" hidden="1">0.01</definedName>
    <definedName name="solver_typ" localSheetId="1" hidden="1">1</definedName>
    <definedName name="solver_typ" localSheetId="2" hidden="1">2</definedName>
    <definedName name="solver_typ" localSheetId="0" hidden="1">2</definedName>
    <definedName name="solver_val" localSheetId="1" hidden="1">0</definedName>
    <definedName name="solver_val" localSheetId="2" hidden="1">0</definedName>
    <definedName name="solver_val" localSheetId="0" hidden="1">0</definedName>
    <definedName name="solver_ver" localSheetId="1" hidden="1">3</definedName>
    <definedName name="solver_ver" localSheetId="2" hidden="1">3</definedName>
    <definedName name="solver_ver" localSheetId="0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D5" i="1"/>
  <c r="C5" i="1"/>
  <c r="B5" i="1"/>
  <c r="G3" i="1"/>
  <c r="G4" i="1"/>
  <c r="G5" i="1"/>
  <c r="H19" i="1"/>
  <c r="B20" i="4"/>
  <c r="E19" i="4"/>
  <c r="D20" i="4" s="1"/>
  <c r="E17" i="4"/>
  <c r="D18" i="4" s="1"/>
  <c r="D5" i="4"/>
  <c r="C5" i="4"/>
  <c r="B5" i="4"/>
  <c r="C5" i="2"/>
  <c r="D5" i="2"/>
  <c r="B5" i="2"/>
  <c r="E19" i="2"/>
  <c r="B20" i="2" s="1"/>
  <c r="E17" i="2"/>
  <c r="D18" i="2" s="1"/>
  <c r="H3" i="1"/>
  <c r="E19" i="1"/>
  <c r="C20" i="1" s="1"/>
  <c r="C20" i="4" l="1"/>
  <c r="E20" i="4" s="1"/>
  <c r="B18" i="4"/>
  <c r="C18" i="4"/>
  <c r="C20" i="2"/>
  <c r="B18" i="2"/>
  <c r="D20" i="2"/>
  <c r="C18" i="2"/>
  <c r="B20" i="1"/>
  <c r="D20" i="1"/>
  <c r="E17" i="1"/>
  <c r="D18" i="1" s="1"/>
  <c r="H5" i="1"/>
  <c r="H9" i="1" s="1"/>
  <c r="J5" i="1"/>
  <c r="J9" i="1" s="1"/>
  <c r="I5" i="1"/>
  <c r="I9" i="1" s="1"/>
  <c r="J4" i="1"/>
  <c r="J8" i="1" s="1"/>
  <c r="I4" i="1"/>
  <c r="I8" i="1" s="1"/>
  <c r="H4" i="1"/>
  <c r="H8" i="1" s="1"/>
  <c r="G8" i="1"/>
  <c r="J3" i="1"/>
  <c r="J7" i="1" s="1"/>
  <c r="H7" i="1"/>
  <c r="I3" i="1"/>
  <c r="I7" i="1" s="1"/>
  <c r="G7" i="1"/>
  <c r="B22" i="4" l="1"/>
  <c r="E3" i="2"/>
  <c r="E2" i="4"/>
  <c r="E3" i="4"/>
  <c r="E18" i="4"/>
  <c r="E2" i="2"/>
  <c r="E20" i="2"/>
  <c r="E18" i="2"/>
  <c r="B24" i="1"/>
  <c r="E20" i="1"/>
  <c r="G9" i="1"/>
  <c r="B18" i="1"/>
  <c r="C18" i="1"/>
  <c r="B23" i="1"/>
  <c r="B22" i="1"/>
  <c r="E2" i="1" l="1"/>
  <c r="E18" i="1"/>
  <c r="B22" i="2"/>
  <c r="B25" i="1"/>
  <c r="B11" i="1" l="1"/>
</calcChain>
</file>

<file path=xl/sharedStrings.xml><?xml version="1.0" encoding="utf-8"?>
<sst xmlns="http://schemas.openxmlformats.org/spreadsheetml/2006/main" count="62" uniqueCount="29">
  <si>
    <t>Expected Return</t>
  </si>
  <si>
    <t>Standard Deviation</t>
  </si>
  <si>
    <t>Correlation Coefficient</t>
  </si>
  <si>
    <t>1-2</t>
  </si>
  <si>
    <t>1-3</t>
  </si>
  <si>
    <t>2-3</t>
  </si>
  <si>
    <t>Rf</t>
  </si>
  <si>
    <t>Z1</t>
  </si>
  <si>
    <t>Z2</t>
  </si>
  <si>
    <t>Z3</t>
  </si>
  <si>
    <t>Target Cell</t>
  </si>
  <si>
    <t>Equation1</t>
  </si>
  <si>
    <t>Equation2</t>
  </si>
  <si>
    <t>Equation3</t>
  </si>
  <si>
    <t>Left-hand Side</t>
  </si>
  <si>
    <t>Right-hand Side</t>
  </si>
  <si>
    <t>1st factor</t>
  </si>
  <si>
    <t>2nd factor</t>
  </si>
  <si>
    <t>3rd factor</t>
  </si>
  <si>
    <t>Estimated values</t>
  </si>
  <si>
    <t>Estimated weights</t>
  </si>
  <si>
    <t>Book values</t>
  </si>
  <si>
    <t>Book weights</t>
  </si>
  <si>
    <t>Portfolio</t>
  </si>
  <si>
    <t>Estimated weights (Xi)</t>
  </si>
  <si>
    <t>Sharpe Ratio</t>
  </si>
  <si>
    <r>
      <rPr>
        <sz val="11"/>
        <color theme="1"/>
        <rFont val="Symbol"/>
        <family val="1"/>
        <charset val="2"/>
      </rPr>
      <t>s</t>
    </r>
    <r>
      <rPr>
        <sz val="11"/>
        <color theme="1"/>
        <rFont val="Calibri"/>
        <family val="2"/>
        <scheme val="minor"/>
      </rPr>
      <t xml:space="preserve"> =</t>
    </r>
  </si>
  <si>
    <t>Slope</t>
  </si>
  <si>
    <t>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</si>
</sst>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color theme="1"/>
      <name val="Calibri"/>
      <family val="1"/>
      <charset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9" fontId="0" fillId="0" borderId="0" xfId="1" applyFont="1"/>
    <xf numFmtId="0" fontId="0" fillId="0" borderId="1" xfId="0" applyBorder="1"/>
    <xf numFmtId="9" fontId="0" fillId="0" borderId="2" xfId="1" applyFont="1" applyBorder="1"/>
    <xf numFmtId="9" fontId="0" fillId="0" borderId="3" xfId="1" applyFont="1" applyBorder="1"/>
    <xf numFmtId="0" fontId="0" fillId="0" borderId="4" xfId="0" applyBorder="1"/>
    <xf numFmtId="9" fontId="0" fillId="0" borderId="5" xfId="1" applyFont="1" applyBorder="1"/>
    <xf numFmtId="9" fontId="0" fillId="0" borderId="6" xfId="1" applyFont="1" applyBorder="1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quotePrefix="1" applyBorder="1" applyAlignment="1">
      <alignment horizontal="center"/>
    </xf>
    <xf numFmtId="0" fontId="0" fillId="0" borderId="9" xfId="0" quotePrefix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9" fontId="0" fillId="0" borderId="0" xfId="0" applyNumberFormat="1"/>
    <xf numFmtId="10" fontId="0" fillId="0" borderId="0" xfId="0" applyNumberFormat="1"/>
    <xf numFmtId="0" fontId="2" fillId="0" borderId="0" xfId="0" applyFont="1"/>
    <xf numFmtId="0" fontId="0" fillId="0" borderId="0" xfId="0" applyAlignment="1">
      <alignment horizontal="center"/>
    </xf>
    <xf numFmtId="164" fontId="0" fillId="0" borderId="0" xfId="1" applyNumberFormat="1" applyFont="1"/>
    <xf numFmtId="0" fontId="0" fillId="0" borderId="0" xfId="1" applyNumberFormat="1" applyFont="1"/>
    <xf numFmtId="0" fontId="0" fillId="2" borderId="0" xfId="0" applyFill="1"/>
    <xf numFmtId="9" fontId="0" fillId="0" borderId="0" xfId="1" applyFont="1" applyBorder="1"/>
    <xf numFmtId="0" fontId="0" fillId="0" borderId="0" xfId="0" quotePrefix="1" applyAlignment="1">
      <alignment horizontal="center"/>
    </xf>
    <xf numFmtId="10" fontId="0" fillId="0" borderId="0" xfId="1" applyNumberFormat="1" applyFont="1" applyBorder="1"/>
    <xf numFmtId="0" fontId="5" fillId="0" borderId="0" xfId="0" applyFont="1"/>
    <xf numFmtId="2" fontId="0" fillId="0" borderId="0" xfId="1" applyNumberFormat="1" applyFont="1"/>
    <xf numFmtId="9" fontId="0" fillId="2" borderId="0" xfId="1" applyFont="1" applyFill="1"/>
    <xf numFmtId="0" fontId="0" fillId="0" borderId="0" xfId="0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emf"/><Relationship Id="rId2" Type="http://schemas.openxmlformats.org/officeDocument/2006/relationships/image" Target="../media/image8.emf"/><Relationship Id="rId1" Type="http://schemas.openxmlformats.org/officeDocument/2006/relationships/image" Target="../media/image5.emf"/><Relationship Id="rId4" Type="http://schemas.openxmlformats.org/officeDocument/2006/relationships/image" Target="../media/image13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emf"/><Relationship Id="rId2" Type="http://schemas.openxmlformats.org/officeDocument/2006/relationships/image" Target="../media/image8.emf"/><Relationship Id="rId1" Type="http://schemas.openxmlformats.org/officeDocument/2006/relationships/image" Target="../media/image5.emf"/><Relationship Id="rId4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596901</xdr:colOff>
      <xdr:row>0</xdr:row>
      <xdr:rowOff>1</xdr:rowOff>
    </xdr:from>
    <xdr:to>
      <xdr:col>13</xdr:col>
      <xdr:colOff>336550</xdr:colOff>
      <xdr:row>3</xdr:row>
      <xdr:rowOff>44903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7968A7-08A9-C525-BBDF-C3D2BDEB8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001" y="1"/>
          <a:ext cx="1568449" cy="610052"/>
        </a:xfrm>
        <a:prstGeom prst="rect">
          <a:avLst/>
        </a:prstGeom>
      </xdr:spPr>
    </xdr:pic>
    <xdr:clientData/>
  </xdr:twoCellAnchor>
  <xdr:twoCellAnchor editAs="oneCell">
    <xdr:from>
      <xdr:col>10</xdr:col>
      <xdr:colOff>603251</xdr:colOff>
      <xdr:row>3</xdr:row>
      <xdr:rowOff>120650</xdr:rowOff>
    </xdr:from>
    <xdr:to>
      <xdr:col>14</xdr:col>
      <xdr:colOff>457200</xdr:colOff>
      <xdr:row>6</xdr:row>
      <xdr:rowOff>129109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E155092-9D77-747A-204B-CCDCE5491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07351" y="685800"/>
          <a:ext cx="2292349" cy="573609"/>
        </a:xfrm>
        <a:prstGeom prst="rect">
          <a:avLst/>
        </a:prstGeom>
      </xdr:spPr>
    </xdr:pic>
    <xdr:clientData/>
  </xdr:twoCellAnchor>
  <xdr:twoCellAnchor editAs="oneCell">
    <xdr:from>
      <xdr:col>10</xdr:col>
      <xdr:colOff>565151</xdr:colOff>
      <xdr:row>7</xdr:row>
      <xdr:rowOff>57150</xdr:rowOff>
    </xdr:from>
    <xdr:to>
      <xdr:col>13</xdr:col>
      <xdr:colOff>76606</xdr:colOff>
      <xdr:row>10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F91F3DD-FCF5-E2E1-9462-5952972BD7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359651" y="1390650"/>
          <a:ext cx="1340255" cy="565150"/>
        </a:xfrm>
        <a:prstGeom prst="rect">
          <a:avLst/>
        </a:prstGeom>
      </xdr:spPr>
    </xdr:pic>
    <xdr:clientData/>
  </xdr:twoCellAnchor>
  <xdr:twoCellAnchor editAs="oneCell">
    <xdr:from>
      <xdr:col>13</xdr:col>
      <xdr:colOff>266701</xdr:colOff>
      <xdr:row>7</xdr:row>
      <xdr:rowOff>38101</xdr:rowOff>
    </xdr:from>
    <xdr:to>
      <xdr:col>15</xdr:col>
      <xdr:colOff>195882</xdr:colOff>
      <xdr:row>10</xdr:row>
      <xdr:rowOff>107950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333C23A-FAA8-A3C1-A6CF-B66E4F353C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890001" y="1371601"/>
          <a:ext cx="1148381" cy="634999"/>
        </a:xfrm>
        <a:prstGeom prst="rect">
          <a:avLst/>
        </a:prstGeom>
      </xdr:spPr>
    </xdr:pic>
    <xdr:clientData/>
  </xdr:twoCellAnchor>
  <xdr:twoCellAnchor editAs="oneCell">
    <xdr:from>
      <xdr:col>0</xdr:col>
      <xdr:colOff>196850</xdr:colOff>
      <xdr:row>11</xdr:row>
      <xdr:rowOff>177800</xdr:rowOff>
    </xdr:from>
    <xdr:to>
      <xdr:col>3</xdr:col>
      <xdr:colOff>171450</xdr:colOff>
      <xdr:row>14</xdr:row>
      <xdr:rowOff>30214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B670B9D-AE41-0D31-950D-2565B02D6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6850" y="2247900"/>
          <a:ext cx="2787650" cy="404864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</xdr:colOff>
      <xdr:row>9</xdr:row>
      <xdr:rowOff>152401</xdr:rowOff>
    </xdr:from>
    <xdr:to>
      <xdr:col>10</xdr:col>
      <xdr:colOff>63500</xdr:colOff>
      <xdr:row>11</xdr:row>
      <xdr:rowOff>180151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62BCA95-0915-9FB1-3494-D69E78EFD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959350" y="1854201"/>
          <a:ext cx="2508250" cy="39605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12</xdr:col>
      <xdr:colOff>311150</xdr:colOff>
      <xdr:row>17</xdr:row>
      <xdr:rowOff>171107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1BCA95F-DDF5-232A-5E69-DF08A2831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921250" y="2438400"/>
          <a:ext cx="4013200" cy="907707"/>
        </a:xfrm>
        <a:prstGeom prst="rect">
          <a:avLst/>
        </a:prstGeom>
      </xdr:spPr>
    </xdr:pic>
    <xdr:clientData/>
  </xdr:twoCellAnchor>
  <xdr:twoCellAnchor editAs="oneCell">
    <xdr:from>
      <xdr:col>12</xdr:col>
      <xdr:colOff>387350</xdr:colOff>
      <xdr:row>12</xdr:row>
      <xdr:rowOff>165100</xdr:rowOff>
    </xdr:from>
    <xdr:to>
      <xdr:col>15</xdr:col>
      <xdr:colOff>604233</xdr:colOff>
      <xdr:row>15</xdr:row>
      <xdr:rowOff>153194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C573D46F-9598-1B5D-0AB0-FC44CC4B4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010650" y="2419350"/>
          <a:ext cx="2045683" cy="540544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17</xdr:row>
      <xdr:rowOff>25400</xdr:rowOff>
    </xdr:from>
    <xdr:to>
      <xdr:col>19</xdr:col>
      <xdr:colOff>340382</xdr:colOff>
      <xdr:row>33</xdr:row>
      <xdr:rowOff>61077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953A4879-2BCB-1101-AFF6-B5D1ED4B0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842500" y="3200400"/>
          <a:ext cx="3388382" cy="2982077"/>
        </a:xfrm>
        <a:prstGeom prst="rect">
          <a:avLst/>
        </a:prstGeom>
      </xdr:spPr>
    </xdr:pic>
    <xdr:clientData/>
  </xdr:twoCellAnchor>
  <xdr:twoCellAnchor editAs="oneCell">
    <xdr:from>
      <xdr:col>3</xdr:col>
      <xdr:colOff>304800</xdr:colOff>
      <xdr:row>23</xdr:row>
      <xdr:rowOff>63500</xdr:rowOff>
    </xdr:from>
    <xdr:to>
      <xdr:col>5</xdr:col>
      <xdr:colOff>146050</xdr:colOff>
      <xdr:row>25</xdr:row>
      <xdr:rowOff>177800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D604B6C-8126-A854-585C-DAB9C8259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7850" y="3975100"/>
          <a:ext cx="106045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8</xdr:col>
      <xdr:colOff>279400</xdr:colOff>
      <xdr:row>30</xdr:row>
      <xdr:rowOff>146050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77238FF6-6592-DA36-A726-C1915B238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3050" y="4464050"/>
          <a:ext cx="3651250" cy="882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196850</xdr:colOff>
      <xdr:row>11</xdr:row>
      <xdr:rowOff>177800</xdr:rowOff>
    </xdr:from>
    <xdr:to>
      <xdr:col>3</xdr:col>
      <xdr:colOff>171450</xdr:colOff>
      <xdr:row>14</xdr:row>
      <xdr:rowOff>30214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4A3A174-ADAD-49D3-B068-47C299A86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850" y="1879600"/>
          <a:ext cx="2787650" cy="404864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285750</xdr:colOff>
      <xdr:row>2</xdr:row>
      <xdr:rowOff>12700</xdr:rowOff>
    </xdr:from>
    <xdr:to>
      <xdr:col>8</xdr:col>
      <xdr:colOff>178783</xdr:colOff>
      <xdr:row>4</xdr:row>
      <xdr:rowOff>172244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5C2DD40-B32E-4791-B5DB-C92D43033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18000" y="387350"/>
          <a:ext cx="2045683" cy="540544"/>
        </a:xfrm>
        <a:prstGeom prst="rect">
          <a:avLst/>
        </a:prstGeom>
      </xdr:spPr>
    </xdr:pic>
    <xdr:clientData/>
  </xdr:twoCellAnchor>
  <xdr:twoCellAnchor editAs="oneCell">
    <xdr:from>
      <xdr:col>2</xdr:col>
      <xdr:colOff>603250</xdr:colOff>
      <xdr:row>21</xdr:row>
      <xdr:rowOff>12700</xdr:rowOff>
    </xdr:from>
    <xdr:to>
      <xdr:col>5</xdr:col>
      <xdr:colOff>622300</xdr:colOff>
      <xdr:row>24</xdr:row>
      <xdr:rowOff>177800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8FC568-30AF-3E39-70CB-EEF2E39BB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6700" y="3924300"/>
          <a:ext cx="1847850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9</xdr:col>
      <xdr:colOff>101600</xdr:colOff>
      <xdr:row>31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871F6DF-84AE-7DE7-3C27-803593760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3050" y="4648200"/>
          <a:ext cx="4083050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196850</xdr:colOff>
      <xdr:row>11</xdr:row>
      <xdr:rowOff>177800</xdr:rowOff>
    </xdr:from>
    <xdr:to>
      <xdr:col>3</xdr:col>
      <xdr:colOff>171450</xdr:colOff>
      <xdr:row>14</xdr:row>
      <xdr:rowOff>30214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38DA9D7-62DE-4180-A59A-ED1149946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850" y="2247900"/>
          <a:ext cx="2787650" cy="404864"/>
        </a:xfrm>
        <a:prstGeom prst="rect">
          <a:avLst/>
        </a:prstGeom>
      </xdr:spPr>
    </xdr:pic>
    <xdr:clientData/>
  </xdr:twoCellAnchor>
  <xdr:twoCellAnchor editAs="oneCell">
    <xdr:from>
      <xdr:col>5</xdr:col>
      <xdr:colOff>165100</xdr:colOff>
      <xdr:row>2</xdr:row>
      <xdr:rowOff>76200</xdr:rowOff>
    </xdr:from>
    <xdr:to>
      <xdr:col>8</xdr:col>
      <xdr:colOff>58133</xdr:colOff>
      <xdr:row>5</xdr:row>
      <xdr:rowOff>51594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87091B7-8276-43CF-B846-14C79DB1D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97350" y="450850"/>
          <a:ext cx="2045683" cy="540544"/>
        </a:xfrm>
        <a:prstGeom prst="rect">
          <a:avLst/>
        </a:prstGeom>
      </xdr:spPr>
    </xdr:pic>
    <xdr:clientData/>
  </xdr:twoCellAnchor>
  <xdr:twoCellAnchor editAs="oneCell">
    <xdr:from>
      <xdr:col>3</xdr:col>
      <xdr:colOff>1</xdr:colOff>
      <xdr:row>21</xdr:row>
      <xdr:rowOff>0</xdr:rowOff>
    </xdr:from>
    <xdr:to>
      <xdr:col>6</xdr:col>
      <xdr:colOff>450851</xdr:colOff>
      <xdr:row>24</xdr:row>
      <xdr:rowOff>78035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E9F3049-5C8C-EDD3-F76C-4D4503BE6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13051" y="3911600"/>
          <a:ext cx="2559050" cy="63048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5</xdr:col>
      <xdr:colOff>31750</xdr:colOff>
      <xdr:row>30</xdr:row>
      <xdr:rowOff>34582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B3FAE99-1225-4980-DDCE-D3EB2581AC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13050" y="4648200"/>
          <a:ext cx="1250950" cy="9553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B6E7A-47FB-430F-AE58-9A8FEDC58C5E}">
  <dimension ref="A1:M25"/>
  <sheetViews>
    <sheetView tabSelected="1" workbookViewId="0">
      <selection activeCell="U26" sqref="U26"/>
    </sheetView>
  </sheetViews>
  <sheetFormatPr defaultRowHeight="14.5"/>
  <cols>
    <col min="1" max="1" width="19.7265625" bestFit="1" customWidth="1"/>
    <col min="2" max="2" width="11.81640625" bestFit="1" customWidth="1"/>
    <col min="6" max="6" width="12.7265625" bestFit="1" customWidth="1"/>
    <col min="8" max="8" width="9.36328125" bestFit="1" customWidth="1"/>
  </cols>
  <sheetData>
    <row r="1" spans="1:13" ht="15" thickTop="1">
      <c r="A1" s="8"/>
      <c r="B1" s="15">
        <v>1</v>
      </c>
      <c r="C1" s="15">
        <v>2</v>
      </c>
      <c r="D1" s="16">
        <v>3</v>
      </c>
      <c r="E1" s="20" t="s">
        <v>23</v>
      </c>
      <c r="G1" t="s">
        <v>14</v>
      </c>
      <c r="H1" s="30" t="s">
        <v>15</v>
      </c>
      <c r="I1" s="30"/>
      <c r="J1" s="30"/>
    </row>
    <row r="2" spans="1:13">
      <c r="A2" s="2" t="s">
        <v>0</v>
      </c>
      <c r="B2" s="3">
        <v>0.14000000000000001</v>
      </c>
      <c r="C2" s="3">
        <v>0.08</v>
      </c>
      <c r="D2" s="4">
        <v>0.2</v>
      </c>
      <c r="E2" s="26">
        <f>SUMPRODUCT(B18:D18,B2:D2)</f>
        <v>0.14666567815975939</v>
      </c>
      <c r="H2" s="20" t="s">
        <v>16</v>
      </c>
      <c r="I2" s="20" t="s">
        <v>17</v>
      </c>
      <c r="J2" s="20" t="s">
        <v>18</v>
      </c>
    </row>
    <row r="3" spans="1:13" ht="15" thickBot="1">
      <c r="A3" s="5" t="s">
        <v>1</v>
      </c>
      <c r="B3" s="6">
        <v>0.06</v>
      </c>
      <c r="C3" s="6">
        <v>0.03</v>
      </c>
      <c r="D3" s="7">
        <v>0.15</v>
      </c>
      <c r="E3" s="26">
        <f>SQRT(B18^2*B3^2+C18^2*C3^2+D18^2*D3^2+2*B18*C18*B3*C3*B8+2*B18*D18*B3*D3*C8+2*C18*D18*C3*D3*D8)</f>
        <v>5.8165833083759326E-2</v>
      </c>
      <c r="G3" s="17">
        <f>B2-B10</f>
        <v>9.0000000000000011E-2</v>
      </c>
      <c r="H3">
        <f>B3^2</f>
        <v>3.5999999999999999E-3</v>
      </c>
      <c r="I3">
        <f>B8*B3*C3</f>
        <v>8.9999999999999998E-4</v>
      </c>
      <c r="J3">
        <f>C8*B3*D3</f>
        <v>1.8E-3</v>
      </c>
    </row>
    <row r="4" spans="1:13" ht="15" thickTop="1">
      <c r="G4" s="17">
        <f>C2-B10</f>
        <v>0.03</v>
      </c>
      <c r="H4">
        <f>B8*B3*C3</f>
        <v>8.9999999999999998E-4</v>
      </c>
      <c r="I4">
        <f>C3^2</f>
        <v>8.9999999999999998E-4</v>
      </c>
      <c r="J4">
        <f>D8*C3*D3</f>
        <v>1.8E-3</v>
      </c>
    </row>
    <row r="5" spans="1:13">
      <c r="A5" t="s">
        <v>25</v>
      </c>
      <c r="B5" s="17">
        <f>(B2-B10)/B3</f>
        <v>1.5000000000000002</v>
      </c>
      <c r="C5" s="17">
        <f>(C2-C10)/C3</f>
        <v>2.666666666666667</v>
      </c>
      <c r="D5" s="17">
        <f>(D2-D10)/D3</f>
        <v>1.3333333333333335</v>
      </c>
      <c r="G5" s="17">
        <f>D2-B10</f>
        <v>0.15000000000000002</v>
      </c>
      <c r="H5">
        <f>C8*B3*D3</f>
        <v>1.8E-3</v>
      </c>
      <c r="I5">
        <f>D8*C3*D3</f>
        <v>1.8E-3</v>
      </c>
      <c r="J5">
        <f>D3^2</f>
        <v>2.2499999999999999E-2</v>
      </c>
    </row>
    <row r="6" spans="1:13" ht="15" thickBot="1"/>
    <row r="7" spans="1:13" ht="15" thickTop="1">
      <c r="A7" s="9"/>
      <c r="B7" s="10" t="s">
        <v>3</v>
      </c>
      <c r="C7" s="10" t="s">
        <v>4</v>
      </c>
      <c r="D7" s="11" t="s">
        <v>5</v>
      </c>
      <c r="E7" s="25"/>
      <c r="G7">
        <f>G3/0.09</f>
        <v>1.0000000000000002</v>
      </c>
      <c r="H7">
        <f>H3/0.09</f>
        <v>0.04</v>
      </c>
      <c r="I7">
        <f>I3/0.09</f>
        <v>0.01</v>
      </c>
      <c r="J7">
        <f>J3/0.09</f>
        <v>0.02</v>
      </c>
    </row>
    <row r="8" spans="1:13" ht="15" thickBot="1">
      <c r="A8" s="12" t="s">
        <v>2</v>
      </c>
      <c r="B8" s="13">
        <v>0.5</v>
      </c>
      <c r="C8" s="13">
        <v>0.2</v>
      </c>
      <c r="D8" s="14">
        <v>0.4</v>
      </c>
      <c r="G8">
        <f t="shared" ref="G8:J9" si="0">G4/0.03</f>
        <v>1</v>
      </c>
      <c r="H8">
        <f t="shared" si="0"/>
        <v>0.03</v>
      </c>
      <c r="I8">
        <f t="shared" si="0"/>
        <v>0.03</v>
      </c>
      <c r="J8">
        <f t="shared" si="0"/>
        <v>0.06</v>
      </c>
    </row>
    <row r="9" spans="1:13" ht="15" thickTop="1">
      <c r="G9">
        <f t="shared" si="0"/>
        <v>5.0000000000000009</v>
      </c>
      <c r="H9">
        <f t="shared" si="0"/>
        <v>0.06</v>
      </c>
      <c r="I9">
        <f t="shared" si="0"/>
        <v>0.06</v>
      </c>
      <c r="J9">
        <f t="shared" si="0"/>
        <v>0.75</v>
      </c>
    </row>
    <row r="10" spans="1:13">
      <c r="A10" s="23" t="s">
        <v>6</v>
      </c>
      <c r="B10" s="29">
        <v>0.05</v>
      </c>
    </row>
    <row r="11" spans="1:13">
      <c r="A11" t="s">
        <v>27</v>
      </c>
      <c r="B11" s="28">
        <f>(E2-B10)/E3</f>
        <v>1.6618979396471454</v>
      </c>
    </row>
    <row r="12" spans="1:13">
      <c r="M12" s="19"/>
    </row>
    <row r="16" spans="1:13">
      <c r="B16" t="s">
        <v>7</v>
      </c>
      <c r="C16" t="s">
        <v>8</v>
      </c>
      <c r="D16" t="s">
        <v>9</v>
      </c>
    </row>
    <row r="17" spans="1:8">
      <c r="A17" s="23" t="s">
        <v>19</v>
      </c>
      <c r="B17" s="23">
        <v>22.222108491038693</v>
      </c>
      <c r="C17" s="23">
        <v>1.5877142676449567</v>
      </c>
      <c r="D17" s="23">
        <v>4.7618768336410202</v>
      </c>
      <c r="E17">
        <f>SUM(B17:D17)</f>
        <v>28.57169959232467</v>
      </c>
    </row>
    <row r="18" spans="1:8">
      <c r="A18" t="s">
        <v>20</v>
      </c>
      <c r="B18" s="21">
        <f>B17/$E17</f>
        <v>0.77776641950303538</v>
      </c>
      <c r="C18" s="21">
        <f t="shared" ref="C18:D18" si="1">C17/$E17</f>
        <v>5.5569472250487709E-2</v>
      </c>
      <c r="D18" s="21">
        <f t="shared" si="1"/>
        <v>0.16666410824647696</v>
      </c>
      <c r="E18">
        <f t="shared" ref="E18:E19" si="2">SUM(B18:D18)</f>
        <v>1</v>
      </c>
    </row>
    <row r="19" spans="1:8">
      <c r="A19" t="s">
        <v>21</v>
      </c>
      <c r="B19" s="22">
        <v>14</v>
      </c>
      <c r="C19" s="22">
        <v>1</v>
      </c>
      <c r="D19" s="22">
        <v>3</v>
      </c>
      <c r="E19">
        <f t="shared" si="2"/>
        <v>18</v>
      </c>
      <c r="G19" s="27" t="s">
        <v>26</v>
      </c>
      <c r="H19">
        <f>SQRT(33+5/6)</f>
        <v>5.8166427888717163</v>
      </c>
    </row>
    <row r="20" spans="1:8">
      <c r="A20" t="s">
        <v>22</v>
      </c>
      <c r="B20" s="21">
        <f>B19/$E19</f>
        <v>0.77777777777777779</v>
      </c>
      <c r="C20" s="21">
        <f t="shared" ref="C20" si="3">C19/$E19</f>
        <v>5.5555555555555552E-2</v>
      </c>
      <c r="D20" s="21">
        <f t="shared" ref="D20" si="4">D19/$E19</f>
        <v>0.16666666666666666</v>
      </c>
      <c r="E20">
        <f>SUM(B20:D20)</f>
        <v>1</v>
      </c>
    </row>
    <row r="22" spans="1:8">
      <c r="A22" s="23" t="s">
        <v>11</v>
      </c>
      <c r="B22" s="23">
        <f>(G3-(H3*B$17+I3*C$17+J3*D$17))^2</f>
        <v>7.7952700288347895E-15</v>
      </c>
    </row>
    <row r="23" spans="1:8">
      <c r="A23" s="23" t="s">
        <v>12</v>
      </c>
      <c r="B23" s="23">
        <f>(G4-(H4*B$17+I4*C$17+J4*D$17))^2</f>
        <v>4.7866162604718132E-14</v>
      </c>
    </row>
    <row r="24" spans="1:8">
      <c r="A24" s="23" t="s">
        <v>13</v>
      </c>
      <c r="B24" s="23">
        <f>(G5-(H5*B$17+I5*C$17+J5*D$17))^2</f>
        <v>8.1500173498735065E-15</v>
      </c>
    </row>
    <row r="25" spans="1:8">
      <c r="A25" s="23" t="s">
        <v>10</v>
      </c>
      <c r="B25" s="23">
        <f>SUM(B22:B24)</f>
        <v>6.3811449983426423E-14</v>
      </c>
      <c r="D25" t="s">
        <v>28</v>
      </c>
    </row>
  </sheetData>
  <mergeCells count="1">
    <mergeCell ref="H1:J1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7EBC4-BD66-49A2-B8E1-F19AFB6792A7}">
  <dimension ref="A1:M22"/>
  <sheetViews>
    <sheetView workbookViewId="0">
      <selection activeCell="U24" sqref="U24"/>
    </sheetView>
  </sheetViews>
  <sheetFormatPr defaultRowHeight="14.5"/>
  <cols>
    <col min="1" max="1" width="19.7265625" bestFit="1" customWidth="1"/>
    <col min="2" max="2" width="11.81640625" bestFit="1" customWidth="1"/>
    <col min="6" max="6" width="12.7265625" bestFit="1" customWidth="1"/>
    <col min="8" max="8" width="9.36328125" bestFit="1" customWidth="1"/>
  </cols>
  <sheetData>
    <row r="1" spans="1:13" ht="15" thickTop="1">
      <c r="A1" s="8"/>
      <c r="B1" s="15">
        <v>1</v>
      </c>
      <c r="C1" s="15">
        <v>2</v>
      </c>
      <c r="D1" s="16">
        <v>3</v>
      </c>
      <c r="E1" s="20" t="s">
        <v>23</v>
      </c>
      <c r="H1" s="30"/>
      <c r="I1" s="30"/>
      <c r="J1" s="30"/>
    </row>
    <row r="2" spans="1:13">
      <c r="A2" s="2" t="s">
        <v>0</v>
      </c>
      <c r="B2" s="3">
        <v>0.14000000000000001</v>
      </c>
      <c r="C2" s="3">
        <v>0.08</v>
      </c>
      <c r="D2" s="4">
        <v>0.2</v>
      </c>
      <c r="E2" s="26">
        <f>SUMPRODUCT(B18:D18,B2:D2)</f>
        <v>0.14666668689554149</v>
      </c>
      <c r="H2" s="20"/>
      <c r="I2" s="20"/>
      <c r="J2" s="20"/>
    </row>
    <row r="3" spans="1:13" ht="15" thickBot="1">
      <c r="A3" s="5" t="s">
        <v>1</v>
      </c>
      <c r="B3" s="6">
        <v>0.06</v>
      </c>
      <c r="C3" s="6">
        <v>0.03</v>
      </c>
      <c r="D3" s="7">
        <v>0.15</v>
      </c>
      <c r="E3" s="26">
        <f>SQRT(B18^2*B3^2+C18^2*C3^2+D18^2*D3^2+2*B18*C18*B3*C3*B8+2*B18*D18*B3*D3*C8+2*C18*D18*C3*D3*D8)</f>
        <v>5.8166440060870087E-2</v>
      </c>
      <c r="G3" s="17"/>
    </row>
    <row r="4" spans="1:13" ht="15" thickTop="1">
      <c r="B4" s="24"/>
      <c r="C4" s="24"/>
      <c r="D4" s="24"/>
      <c r="E4" s="26"/>
      <c r="G4" s="17"/>
    </row>
    <row r="5" spans="1:13">
      <c r="A5" t="s">
        <v>25</v>
      </c>
      <c r="B5" s="17">
        <f>(B2-B10)/B3</f>
        <v>1.5000000000000002</v>
      </c>
      <c r="C5" s="17">
        <f>(C2-C10)/C3</f>
        <v>2.666666666666667</v>
      </c>
      <c r="D5" s="17">
        <f>(D2-D10)/D3</f>
        <v>1.3333333333333335</v>
      </c>
      <c r="G5" s="17"/>
    </row>
    <row r="6" spans="1:13" ht="15" thickBot="1">
      <c r="B6" s="17"/>
      <c r="C6" s="17"/>
      <c r="D6" s="17"/>
      <c r="G6" s="17"/>
    </row>
    <row r="7" spans="1:13" ht="15" thickTop="1">
      <c r="A7" s="9"/>
      <c r="B7" s="10" t="s">
        <v>3</v>
      </c>
      <c r="C7" s="10" t="s">
        <v>4</v>
      </c>
      <c r="D7" s="11" t="s">
        <v>5</v>
      </c>
      <c r="E7" s="25"/>
    </row>
    <row r="8" spans="1:13" ht="15" thickBot="1">
      <c r="A8" s="12" t="s">
        <v>2</v>
      </c>
      <c r="B8" s="13">
        <v>0.5</v>
      </c>
      <c r="C8" s="13">
        <v>0.2</v>
      </c>
      <c r="D8" s="14">
        <v>0.4</v>
      </c>
    </row>
    <row r="9" spans="1:13" ht="15" thickTop="1"/>
    <row r="10" spans="1:13">
      <c r="A10" t="s">
        <v>6</v>
      </c>
      <c r="B10" s="1">
        <v>0.05</v>
      </c>
    </row>
    <row r="11" spans="1:13">
      <c r="B11" s="1"/>
    </row>
    <row r="13" spans="1:13">
      <c r="M13" s="19"/>
    </row>
    <row r="16" spans="1:13">
      <c r="B16" t="s">
        <v>7</v>
      </c>
      <c r="C16" t="s">
        <v>8</v>
      </c>
      <c r="D16" t="s">
        <v>9</v>
      </c>
    </row>
    <row r="17" spans="1:5">
      <c r="A17" s="23" t="s">
        <v>19</v>
      </c>
      <c r="B17" s="23">
        <v>3.4590473842195082</v>
      </c>
      <c r="C17" s="23">
        <v>0.24707336757427653</v>
      </c>
      <c r="D17" s="23">
        <v>0.74122431933503397</v>
      </c>
      <c r="E17">
        <f>SUM(B17:D17)</f>
        <v>4.4473450711288187</v>
      </c>
    </row>
    <row r="18" spans="1:5">
      <c r="A18" t="s">
        <v>24</v>
      </c>
      <c r="B18" s="21">
        <f>B17/$E17</f>
        <v>0.77777805160091562</v>
      </c>
      <c r="C18" s="21">
        <f t="shared" ref="C18:D18" si="0">C17/$E17</f>
        <v>5.555525007002992E-2</v>
      </c>
      <c r="D18" s="21">
        <f t="shared" si="0"/>
        <v>0.16666669832905442</v>
      </c>
      <c r="E18">
        <f t="shared" ref="E18:E19" si="1">SUM(B18:D18)</f>
        <v>1</v>
      </c>
    </row>
    <row r="19" spans="1:5">
      <c r="A19" t="s">
        <v>21</v>
      </c>
      <c r="B19" s="22">
        <v>14</v>
      </c>
      <c r="C19" s="22">
        <v>1</v>
      </c>
      <c r="D19" s="22">
        <v>3</v>
      </c>
      <c r="E19">
        <f t="shared" si="1"/>
        <v>18</v>
      </c>
    </row>
    <row r="20" spans="1:5">
      <c r="A20" t="s">
        <v>22</v>
      </c>
      <c r="B20" s="21">
        <f>B19/$E19</f>
        <v>0.77777777777777779</v>
      </c>
      <c r="C20" s="21">
        <f t="shared" ref="C20:D20" si="2">C19/$E19</f>
        <v>5.5555555555555552E-2</v>
      </c>
      <c r="D20" s="21">
        <f t="shared" si="2"/>
        <v>0.16666666666666666</v>
      </c>
      <c r="E20">
        <f>SUM(B20:D20)</f>
        <v>1</v>
      </c>
    </row>
    <row r="22" spans="1:5">
      <c r="A22" s="23" t="s">
        <v>10</v>
      </c>
      <c r="B22" s="18">
        <f>(E2-B10)/E3</f>
        <v>1.661897939677615</v>
      </c>
    </row>
  </sheetData>
  <mergeCells count="1">
    <mergeCell ref="H1:J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D8DED-8DE2-4E23-B710-78326C4945E2}">
  <dimension ref="A1:M22"/>
  <sheetViews>
    <sheetView workbookViewId="0">
      <selection activeCell="U24" sqref="U24"/>
    </sheetView>
  </sheetViews>
  <sheetFormatPr defaultRowHeight="14.5"/>
  <cols>
    <col min="1" max="1" width="19.7265625" bestFit="1" customWidth="1"/>
    <col min="2" max="2" width="11.81640625" bestFit="1" customWidth="1"/>
    <col min="6" max="6" width="12.7265625" bestFit="1" customWidth="1"/>
    <col min="8" max="8" width="9.36328125" bestFit="1" customWidth="1"/>
  </cols>
  <sheetData>
    <row r="1" spans="1:13" ht="15" thickTop="1">
      <c r="A1" s="8"/>
      <c r="B1" s="15">
        <v>1</v>
      </c>
      <c r="C1" s="15">
        <v>2</v>
      </c>
      <c r="D1" s="16">
        <v>3</v>
      </c>
      <c r="E1" s="20" t="s">
        <v>23</v>
      </c>
      <c r="H1" s="30"/>
      <c r="I1" s="30"/>
      <c r="J1" s="30"/>
    </row>
    <row r="2" spans="1:13">
      <c r="A2" s="2" t="s">
        <v>0</v>
      </c>
      <c r="B2" s="3">
        <v>0.14000000000000001</v>
      </c>
      <c r="C2" s="3">
        <v>0.08</v>
      </c>
      <c r="D2" s="4">
        <v>0.2</v>
      </c>
      <c r="E2" s="24">
        <f>SUMPRODUCT(B18:D18,B2:D2)</f>
        <v>0.08</v>
      </c>
      <c r="H2" s="20"/>
      <c r="I2" s="20"/>
      <c r="J2" s="20"/>
    </row>
    <row r="3" spans="1:13" ht="15" thickBot="1">
      <c r="A3" s="5" t="s">
        <v>1</v>
      </c>
      <c r="B3" s="6">
        <v>0.06</v>
      </c>
      <c r="C3" s="6">
        <v>0.03</v>
      </c>
      <c r="D3" s="7">
        <v>0.15</v>
      </c>
      <c r="E3" s="24">
        <f>SQRT(B18^2*B3^2+C18^2*C3^2+D18^2*D3^2+2*B18*C18*B3*C3+2*B18*D18*B3*D3+2*C18*D18*C3*D3)</f>
        <v>0.03</v>
      </c>
      <c r="G3" s="17"/>
    </row>
    <row r="4" spans="1:13" ht="15" thickTop="1">
      <c r="B4" s="24"/>
      <c r="C4" s="24"/>
      <c r="D4" s="24"/>
      <c r="E4" s="26"/>
      <c r="G4" s="17"/>
    </row>
    <row r="5" spans="1:13">
      <c r="A5" t="s">
        <v>25</v>
      </c>
      <c r="B5" s="17">
        <f>(B2-B10)/B3</f>
        <v>1.5000000000000002</v>
      </c>
      <c r="C5" s="17">
        <f>(C2-C10)/C3</f>
        <v>2.666666666666667</v>
      </c>
      <c r="D5" s="17">
        <f>(D2-D10)/D3</f>
        <v>1.3333333333333335</v>
      </c>
      <c r="G5" s="17"/>
    </row>
    <row r="6" spans="1:13" ht="15" thickBot="1">
      <c r="B6" s="17"/>
      <c r="C6" s="17"/>
      <c r="D6" s="17"/>
      <c r="G6" s="17"/>
    </row>
    <row r="7" spans="1:13" ht="15" thickTop="1">
      <c r="A7" s="9"/>
      <c r="B7" s="10" t="s">
        <v>3</v>
      </c>
      <c r="C7" s="10" t="s">
        <v>4</v>
      </c>
      <c r="D7" s="11" t="s">
        <v>5</v>
      </c>
      <c r="E7" s="25"/>
    </row>
    <row r="8" spans="1:13" ht="15" thickBot="1">
      <c r="A8" s="12" t="s">
        <v>2</v>
      </c>
      <c r="B8" s="13">
        <v>0.5</v>
      </c>
      <c r="C8" s="13">
        <v>0.2</v>
      </c>
      <c r="D8" s="14">
        <v>0.4</v>
      </c>
    </row>
    <row r="9" spans="1:13" ht="15" thickTop="1"/>
    <row r="10" spans="1:13">
      <c r="A10" t="s">
        <v>6</v>
      </c>
      <c r="B10" s="1">
        <v>0.05</v>
      </c>
    </row>
    <row r="11" spans="1:13">
      <c r="B11" s="1"/>
    </row>
    <row r="13" spans="1:13">
      <c r="M13" s="19"/>
    </row>
    <row r="16" spans="1:13">
      <c r="B16" t="s">
        <v>7</v>
      </c>
      <c r="C16" t="s">
        <v>8</v>
      </c>
      <c r="D16" t="s">
        <v>9</v>
      </c>
    </row>
    <row r="17" spans="1:5">
      <c r="A17" s="23" t="s">
        <v>19</v>
      </c>
      <c r="B17" s="23">
        <v>0</v>
      </c>
      <c r="C17" s="23">
        <v>5.5193708212215205</v>
      </c>
      <c r="D17" s="23">
        <v>0</v>
      </c>
      <c r="E17">
        <f>SUM(B17:D17)</f>
        <v>5.5193708212215205</v>
      </c>
    </row>
    <row r="18" spans="1:5">
      <c r="A18" t="s">
        <v>24</v>
      </c>
      <c r="B18" s="21">
        <f>B17/$E17</f>
        <v>0</v>
      </c>
      <c r="C18" s="21">
        <f t="shared" ref="C18:D18" si="0">C17/$E17</f>
        <v>1</v>
      </c>
      <c r="D18" s="21">
        <f t="shared" si="0"/>
        <v>0</v>
      </c>
      <c r="E18">
        <f t="shared" ref="E18:E19" si="1">SUM(B18:D18)</f>
        <v>1</v>
      </c>
    </row>
    <row r="19" spans="1:5">
      <c r="A19" t="s">
        <v>21</v>
      </c>
      <c r="B19" s="22">
        <v>14</v>
      </c>
      <c r="C19" s="22">
        <v>1</v>
      </c>
      <c r="D19" s="22">
        <v>3</v>
      </c>
      <c r="E19">
        <f t="shared" si="1"/>
        <v>18</v>
      </c>
    </row>
    <row r="20" spans="1:5">
      <c r="A20" t="s">
        <v>22</v>
      </c>
      <c r="B20" s="21">
        <f>B19/$E19</f>
        <v>0.77777777777777779</v>
      </c>
      <c r="C20" s="21">
        <f t="shared" ref="C20:D20" si="2">C19/$E19</f>
        <v>5.5555555555555552E-2</v>
      </c>
      <c r="D20" s="21">
        <f t="shared" si="2"/>
        <v>0.16666666666666666</v>
      </c>
      <c r="E20">
        <f>SUM(B20:D20)</f>
        <v>1</v>
      </c>
    </row>
    <row r="22" spans="1:5">
      <c r="A22" s="23" t="s">
        <v>10</v>
      </c>
      <c r="B22" s="18">
        <f>B18^2*B3^2+C18^2*C3^2+D18^2*D3^2+2*B18*C18*B3*C3*B8+2*B18*D18*B3*D3*C8+2*C18*D18*C3*D3*D8</f>
        <v>8.9999999999999998E-4</v>
      </c>
    </row>
  </sheetData>
  <mergeCells count="1">
    <mergeCell ref="H1:J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Short Sales+Rf lend_borr</vt:lpstr>
      <vt:lpstr>No Short Sales but Rf lend_borr</vt:lpstr>
      <vt:lpstr>No Short Sales+Rf lend_borr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Barros Luís</dc:creator>
  <cp:lastModifiedBy>JORGE HUMBERTO DA CRUZ BARROS DE JESUS LUIS</cp:lastModifiedBy>
  <dcterms:created xsi:type="dcterms:W3CDTF">2023-03-24T15:41:51Z</dcterms:created>
  <dcterms:modified xsi:type="dcterms:W3CDTF">2026-04-13T18:27:30Z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756dabd-1ab2-455c-ac5f-fbfcf45fdb51_Enabled">
    <vt:lpwstr>true</vt:lpwstr>
  </property>
  <property fmtid="{D5CDD505-2E9C-101B-9397-08002B2CF9AE}" pid="3" name="MSIP_Label_2756dabd-1ab2-455c-ac5f-fbfcf45fdb51_SetDate">
    <vt:lpwstr>2023-04-04T11:09:48Z</vt:lpwstr>
  </property>
  <property fmtid="{D5CDD505-2E9C-101B-9397-08002B2CF9AE}" pid="4" name="MSIP_Label_2756dabd-1ab2-455c-ac5f-fbfcf45fdb51_Method">
    <vt:lpwstr>Privileged</vt:lpwstr>
  </property>
  <property fmtid="{D5CDD505-2E9C-101B-9397-08002B2CF9AE}" pid="5" name="MSIP_Label_2756dabd-1ab2-455c-ac5f-fbfcf45fdb51_Name">
    <vt:lpwstr>2756dabd-1ab2-455c-ac5f-fbfcf45fdb51</vt:lpwstr>
  </property>
  <property fmtid="{D5CDD505-2E9C-101B-9397-08002B2CF9AE}" pid="6" name="MSIP_Label_2756dabd-1ab2-455c-ac5f-fbfcf45fdb51_SiteId">
    <vt:lpwstr>0f172980-1261-4323-ab7a-c89b472843d7</vt:lpwstr>
  </property>
  <property fmtid="{D5CDD505-2E9C-101B-9397-08002B2CF9AE}" pid="7" name="MSIP_Label_2756dabd-1ab2-455c-ac5f-fbfcf45fdb51_ActionId">
    <vt:lpwstr>1d9155cb-560b-43cf-8bc2-017318838125</vt:lpwstr>
  </property>
  <property fmtid="{D5CDD505-2E9C-101B-9397-08002B2CF9AE}" pid="8" name="MSIP_Label_2756dabd-1ab2-455c-ac5f-fbfcf45fdb51_ContentBits">
    <vt:lpwstr>0</vt:lpwstr>
  </property>
</Properties>
</file>